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C:\Users\Wardy\Documents\LOCC\Docos\"/>
    </mc:Choice>
  </mc:AlternateContent>
  <xr:revisionPtr revIDLastSave="0" documentId="8_{8D4428E7-77F3-4063-8AA0-3B269632B5AC}" xr6:coauthVersionLast="47" xr6:coauthVersionMax="47" xr10:uidLastSave="{00000000-0000-0000-0000-000000000000}"/>
  <bookViews>
    <workbookView xWindow="-120" yWindow="-120" windowWidth="38640" windowHeight="21840" activeTab="1" xr2:uid="{00000000-000D-0000-FFFF-FFFF00000000}"/>
  </bookViews>
  <sheets>
    <sheet name="1899-1970" sheetId="1" r:id="rId1"/>
    <sheet name="GWDCA-CCCA" sheetId="2" r:id="rId2"/>
    <sheet name="GWDCA Tallies" sheetId="10" r:id="rId3"/>
    <sheet name="pre 1971 Tallies" sheetId="9" r:id="rId4"/>
    <sheet name="Tallies" sheetId="4" r:id="rId5"/>
    <sheet name="Sources" sheetId="8" r:id="rId6"/>
    <sheet name="Notes" sheetId="7" r:id="rId7"/>
    <sheet name="Juniors 1971-2003" sheetId="5" r:id="rId8"/>
    <sheet name="GDJCA" sheetId="11" r:id="rId9"/>
    <sheet name="Juniors Tallies" sheetId="6" r:id="rId10"/>
    <sheet name="Juniors 1973-82" sheetId="3" r:id="rId11"/>
  </sheets>
  <definedNames>
    <definedName name="Club_Champion">'GWDCA-CCCA'!$V:$V</definedName>
    <definedName name="Eighth_Grade">'GWDCA-CCCA'!$L:$L</definedName>
    <definedName name="Fifth_Grade">'GWDCA-CCCA'!$I:$I</definedName>
    <definedName name="First_Grade">'GWDCA-CCCA'!$E:$E</definedName>
    <definedName name="Fourth_Grade">'GWDCA-CCCA'!$H:$H</definedName>
    <definedName name="Junior_Club_Champion">'Juniors 1971-2003'!$Y:$Y</definedName>
    <definedName name="ODLO">'GWDCA-CCCA'!$S:$S</definedName>
    <definedName name="_xlnm.Print_Titles" localSheetId="0">'1899-1970'!$A:$A,'1899-1970'!$1:$4</definedName>
    <definedName name="_xlnm.Print_Titles" localSheetId="8">GDJCA!$A:$A,GDJCA!$1:$4</definedName>
    <definedName name="_xlnm.Print_Titles" localSheetId="1">'GWDCA-CCCA'!$A:$A,'GWDCA-CCCA'!$1:$4</definedName>
    <definedName name="_xlnm.Print_Titles" localSheetId="7">'Juniors 1971-2003'!$A:$A,'Juniors 1971-2003'!$1:$4</definedName>
    <definedName name="Second_Grade">'GWDCA-CCCA'!$F:$F</definedName>
    <definedName name="Seventh_Grade">'GWDCA-CCCA'!$K:$K</definedName>
    <definedName name="Sixth_Grade">'GWDCA-CCCA'!$J:$J</definedName>
    <definedName name="Third_Grade">'GWDCA-CCCA'!$G:$G</definedName>
    <definedName name="Under_16A">'GWDCA-CCCA'!$T:$T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0" l="1"/>
  <c r="B5" i="4" s="1"/>
  <c r="C5" i="10"/>
  <c r="N5" i="10" s="1"/>
  <c r="D5" i="10"/>
  <c r="O5" i="10" s="1"/>
  <c r="D5" i="4" s="1"/>
  <c r="E5" i="10"/>
  <c r="P5" i="10" s="1"/>
  <c r="F5" i="10"/>
  <c r="Q5" i="10" s="1"/>
  <c r="F5" i="4" s="1"/>
  <c r="G5" i="10"/>
  <c r="R5" i="10" s="1"/>
  <c r="G5" i="4" s="1"/>
  <c r="H5" i="10"/>
  <c r="S5" i="10" s="1"/>
  <c r="H5" i="4" s="1"/>
  <c r="I5" i="10"/>
  <c r="T5" i="10" s="1"/>
  <c r="I5" i="4" s="1"/>
  <c r="J5" i="10"/>
  <c r="U5" i="10" s="1"/>
  <c r="J5" i="4" s="1"/>
  <c r="K5" i="10"/>
  <c r="V5" i="10" s="1"/>
  <c r="K5" i="4" s="1"/>
  <c r="L5" i="10"/>
  <c r="W5" i="10" s="1"/>
  <c r="L5" i="4" s="1"/>
  <c r="B6" i="10"/>
  <c r="B6" i="4" s="1"/>
  <c r="C6" i="10"/>
  <c r="N6" i="10" s="1"/>
  <c r="D6" i="10"/>
  <c r="O6" i="10" s="1"/>
  <c r="D6" i="4" s="1"/>
  <c r="E6" i="10"/>
  <c r="P6" i="10" s="1"/>
  <c r="F6" i="10"/>
  <c r="Q6" i="10" s="1"/>
  <c r="F6" i="4" s="1"/>
  <c r="G6" i="10"/>
  <c r="R6" i="10" s="1"/>
  <c r="G6" i="4" s="1"/>
  <c r="H6" i="10"/>
  <c r="S6" i="10" s="1"/>
  <c r="H6" i="4" s="1"/>
  <c r="I6" i="10"/>
  <c r="T6" i="10" s="1"/>
  <c r="I6" i="4" s="1"/>
  <c r="J6" i="10"/>
  <c r="U6" i="10" s="1"/>
  <c r="J6" i="4" s="1"/>
  <c r="K6" i="10"/>
  <c r="V6" i="10" s="1"/>
  <c r="K6" i="4" s="1"/>
  <c r="L6" i="10"/>
  <c r="W6" i="10" s="1"/>
  <c r="L6" i="4" s="1"/>
  <c r="B7" i="10"/>
  <c r="B7" i="4" s="1"/>
  <c r="C7" i="10"/>
  <c r="N7" i="10" s="1"/>
  <c r="D7" i="10"/>
  <c r="O7" i="10" s="1"/>
  <c r="D7" i="4" s="1"/>
  <c r="E7" i="10"/>
  <c r="P7" i="10" s="1"/>
  <c r="E7" i="4" s="1"/>
  <c r="F7" i="10"/>
  <c r="Q7" i="10" s="1"/>
  <c r="F7" i="4" s="1"/>
  <c r="G7" i="10"/>
  <c r="R7" i="10" s="1"/>
  <c r="G7" i="4" s="1"/>
  <c r="H7" i="10"/>
  <c r="S7" i="10" s="1"/>
  <c r="H7" i="4" s="1"/>
  <c r="I7" i="10"/>
  <c r="T7" i="10" s="1"/>
  <c r="I7" i="4" s="1"/>
  <c r="J7" i="10"/>
  <c r="K7" i="10"/>
  <c r="V7" i="10" s="1"/>
  <c r="K7" i="4" s="1"/>
  <c r="L7" i="10"/>
  <c r="W7" i="10" s="1"/>
  <c r="L7" i="4" s="1"/>
  <c r="B8" i="10"/>
  <c r="B8" i="4" s="1"/>
  <c r="C8" i="10"/>
  <c r="N8" i="10" s="1"/>
  <c r="Y8" i="10" s="1"/>
  <c r="D8" i="10"/>
  <c r="O8" i="10" s="1"/>
  <c r="D8" i="4" s="1"/>
  <c r="E8" i="10"/>
  <c r="P8" i="10" s="1"/>
  <c r="E8" i="4" s="1"/>
  <c r="F8" i="10"/>
  <c r="Q8" i="10" s="1"/>
  <c r="F8" i="4" s="1"/>
  <c r="G8" i="10"/>
  <c r="R8" i="10" s="1"/>
  <c r="G8" i="4" s="1"/>
  <c r="H8" i="10"/>
  <c r="S8" i="10" s="1"/>
  <c r="H8" i="4" s="1"/>
  <c r="I8" i="10"/>
  <c r="T8" i="10" s="1"/>
  <c r="I8" i="4" s="1"/>
  <c r="J8" i="10"/>
  <c r="U8" i="10" s="1"/>
  <c r="J8" i="4" s="1"/>
  <c r="K8" i="10"/>
  <c r="V8" i="10" s="1"/>
  <c r="K8" i="4" s="1"/>
  <c r="L8" i="10"/>
  <c r="B9" i="10"/>
  <c r="B11" i="4" s="1"/>
  <c r="C9" i="10"/>
  <c r="D9" i="10"/>
  <c r="E9" i="10"/>
  <c r="F9" i="10"/>
  <c r="G9" i="10"/>
  <c r="H9" i="10"/>
  <c r="I9" i="10"/>
  <c r="J9" i="10"/>
  <c r="K9" i="10"/>
  <c r="L9" i="10"/>
  <c r="B10" i="10"/>
  <c r="C10" i="10"/>
  <c r="D10" i="10"/>
  <c r="E10" i="10"/>
  <c r="F10" i="10"/>
  <c r="G10" i="10"/>
  <c r="H10" i="10"/>
  <c r="I10" i="10"/>
  <c r="J10" i="10"/>
  <c r="K10" i="10"/>
  <c r="L10" i="10"/>
  <c r="B11" i="10"/>
  <c r="C11" i="10"/>
  <c r="D11" i="10"/>
  <c r="E11" i="10"/>
  <c r="F11" i="10"/>
  <c r="G11" i="10"/>
  <c r="H11" i="10"/>
  <c r="I11" i="10"/>
  <c r="J11" i="10"/>
  <c r="K11" i="10"/>
  <c r="L11" i="10"/>
  <c r="B12" i="10"/>
  <c r="B9" i="4" s="1"/>
  <c r="C12" i="10"/>
  <c r="D12" i="10"/>
  <c r="E12" i="10"/>
  <c r="F12" i="10"/>
  <c r="G12" i="10"/>
  <c r="H12" i="10"/>
  <c r="I12" i="10"/>
  <c r="J12" i="10"/>
  <c r="K12" i="10"/>
  <c r="L12" i="10"/>
  <c r="B13" i="10"/>
  <c r="C13" i="10"/>
  <c r="D13" i="10"/>
  <c r="E13" i="10"/>
  <c r="F13" i="10"/>
  <c r="G13" i="10"/>
  <c r="H13" i="10"/>
  <c r="I13" i="10"/>
  <c r="J13" i="10"/>
  <c r="K13" i="10"/>
  <c r="L13" i="10"/>
  <c r="B14" i="10"/>
  <c r="B10" i="4" s="1"/>
  <c r="C14" i="10"/>
  <c r="N14" i="10" s="1"/>
  <c r="D14" i="10"/>
  <c r="O14" i="10" s="1"/>
  <c r="D10" i="4" s="1"/>
  <c r="E14" i="10"/>
  <c r="P14" i="10" s="1"/>
  <c r="E10" i="4" s="1"/>
  <c r="F14" i="10"/>
  <c r="Q14" i="10" s="1"/>
  <c r="F10" i="4" s="1"/>
  <c r="G14" i="10"/>
  <c r="R14" i="10" s="1"/>
  <c r="G10" i="4" s="1"/>
  <c r="H14" i="10"/>
  <c r="S14" i="10" s="1"/>
  <c r="H10" i="4" s="1"/>
  <c r="I14" i="10"/>
  <c r="T14" i="10" s="1"/>
  <c r="I10" i="4" s="1"/>
  <c r="J14" i="10"/>
  <c r="U14" i="10" s="1"/>
  <c r="J10" i="4" s="1"/>
  <c r="K14" i="10"/>
  <c r="V14" i="10" s="1"/>
  <c r="K10" i="4" s="1"/>
  <c r="L14" i="10"/>
  <c r="W14" i="10" s="1"/>
  <c r="L10" i="4" s="1"/>
  <c r="B15" i="10"/>
  <c r="B12" i="4" s="1"/>
  <c r="C15" i="10"/>
  <c r="N15" i="10" s="1"/>
  <c r="Y15" i="10" s="1"/>
  <c r="D15" i="10"/>
  <c r="O15" i="10" s="1"/>
  <c r="D12" i="4" s="1"/>
  <c r="E15" i="10"/>
  <c r="P15" i="10" s="1"/>
  <c r="F15" i="10"/>
  <c r="Q15" i="10" s="1"/>
  <c r="F12" i="4" s="1"/>
  <c r="G15" i="10"/>
  <c r="R15" i="10" s="1"/>
  <c r="G12" i="4" s="1"/>
  <c r="H15" i="10"/>
  <c r="S15" i="10" s="1"/>
  <c r="H12" i="4" s="1"/>
  <c r="I15" i="10"/>
  <c r="T15" i="10" s="1"/>
  <c r="I12" i="4" s="1"/>
  <c r="J15" i="10"/>
  <c r="U15" i="10" s="1"/>
  <c r="J12" i="4" s="1"/>
  <c r="K15" i="10"/>
  <c r="V15" i="10" s="1"/>
  <c r="K12" i="4" s="1"/>
  <c r="L15" i="10"/>
  <c r="B16" i="10"/>
  <c r="B13" i="4" s="1"/>
  <c r="C16" i="10"/>
  <c r="N16" i="10" s="1"/>
  <c r="Y16" i="10" s="1"/>
  <c r="D16" i="10"/>
  <c r="E16" i="10"/>
  <c r="P16" i="10" s="1"/>
  <c r="E13" i="4" s="1"/>
  <c r="F16" i="10"/>
  <c r="Q16" i="10" s="1"/>
  <c r="F13" i="4" s="1"/>
  <c r="G16" i="10"/>
  <c r="R16" i="10" s="1"/>
  <c r="G13" i="4" s="1"/>
  <c r="H16" i="10"/>
  <c r="S16" i="10" s="1"/>
  <c r="H13" i="4" s="1"/>
  <c r="I16" i="10"/>
  <c r="T16" i="10" s="1"/>
  <c r="I13" i="4" s="1"/>
  <c r="J16" i="10"/>
  <c r="U16" i="10" s="1"/>
  <c r="J13" i="4" s="1"/>
  <c r="K16" i="10"/>
  <c r="V16" i="10" s="1"/>
  <c r="K13" i="4" s="1"/>
  <c r="L16" i="10"/>
  <c r="W16" i="10" s="1"/>
  <c r="L13" i="4" s="1"/>
  <c r="B17" i="10"/>
  <c r="B14" i="4" s="1"/>
  <c r="C17" i="10"/>
  <c r="N17" i="10" s="1"/>
  <c r="Y17" i="10" s="1"/>
  <c r="D17" i="10"/>
  <c r="O17" i="10" s="1"/>
  <c r="D14" i="4" s="1"/>
  <c r="E17" i="10"/>
  <c r="P17" i="10" s="1"/>
  <c r="E14" i="4" s="1"/>
  <c r="F17" i="10"/>
  <c r="Q17" i="10" s="1"/>
  <c r="F14" i="4" s="1"/>
  <c r="G17" i="10"/>
  <c r="R17" i="10" s="1"/>
  <c r="G14" i="4" s="1"/>
  <c r="H17" i="10"/>
  <c r="S17" i="10" s="1"/>
  <c r="H14" i="4" s="1"/>
  <c r="I17" i="10"/>
  <c r="T17" i="10" s="1"/>
  <c r="I14" i="4" s="1"/>
  <c r="J17" i="10"/>
  <c r="U17" i="10" s="1"/>
  <c r="J14" i="4" s="1"/>
  <c r="K17" i="10"/>
  <c r="V17" i="10" s="1"/>
  <c r="K14" i="4" s="1"/>
  <c r="L17" i="10"/>
  <c r="B18" i="10"/>
  <c r="B15" i="4" s="1"/>
  <c r="C18" i="10"/>
  <c r="N18" i="10" s="1"/>
  <c r="D18" i="10"/>
  <c r="O18" i="10" s="1"/>
  <c r="D15" i="4" s="1"/>
  <c r="E18" i="10"/>
  <c r="P18" i="10" s="1"/>
  <c r="E15" i="4" s="1"/>
  <c r="F18" i="10"/>
  <c r="Q18" i="10" s="1"/>
  <c r="F15" i="4" s="1"/>
  <c r="G18" i="10"/>
  <c r="R18" i="10" s="1"/>
  <c r="G15" i="4" s="1"/>
  <c r="H18" i="10"/>
  <c r="S18" i="10" s="1"/>
  <c r="H15" i="4" s="1"/>
  <c r="I18" i="10"/>
  <c r="T18" i="10" s="1"/>
  <c r="I15" i="4" s="1"/>
  <c r="J18" i="10"/>
  <c r="U18" i="10" s="1"/>
  <c r="J15" i="4" s="1"/>
  <c r="K18" i="10"/>
  <c r="V18" i="10" s="1"/>
  <c r="K15" i="4" s="1"/>
  <c r="L18" i="10"/>
  <c r="W18" i="10" s="1"/>
  <c r="L15" i="4" s="1"/>
  <c r="B19" i="10"/>
  <c r="B16" i="4" s="1"/>
  <c r="C19" i="10"/>
  <c r="D19" i="10"/>
  <c r="E19" i="10"/>
  <c r="F19" i="10"/>
  <c r="G19" i="10"/>
  <c r="H19" i="10"/>
  <c r="I19" i="10"/>
  <c r="J19" i="10"/>
  <c r="K19" i="10"/>
  <c r="L19" i="10"/>
  <c r="B20" i="10"/>
  <c r="C20" i="10"/>
  <c r="D20" i="10"/>
  <c r="E20" i="10"/>
  <c r="F20" i="10"/>
  <c r="G20" i="10"/>
  <c r="H20" i="10"/>
  <c r="I20" i="10"/>
  <c r="J20" i="10"/>
  <c r="K20" i="10"/>
  <c r="L20" i="10"/>
  <c r="B21" i="10"/>
  <c r="B17" i="4" s="1"/>
  <c r="C21" i="10"/>
  <c r="N21" i="10" s="1"/>
  <c r="D21" i="10"/>
  <c r="E21" i="10"/>
  <c r="P21" i="10" s="1"/>
  <c r="E17" i="4" s="1"/>
  <c r="F21" i="10"/>
  <c r="Q21" i="10" s="1"/>
  <c r="F17" i="4" s="1"/>
  <c r="G21" i="10"/>
  <c r="R21" i="10" s="1"/>
  <c r="G17" i="4" s="1"/>
  <c r="H21" i="10"/>
  <c r="S21" i="10" s="1"/>
  <c r="H17" i="4" s="1"/>
  <c r="I21" i="10"/>
  <c r="T21" i="10" s="1"/>
  <c r="I17" i="4" s="1"/>
  <c r="J21" i="10"/>
  <c r="U21" i="10" s="1"/>
  <c r="J17" i="4" s="1"/>
  <c r="K21" i="10"/>
  <c r="V21" i="10" s="1"/>
  <c r="K17" i="4" s="1"/>
  <c r="L21" i="10"/>
  <c r="W21" i="10" s="1"/>
  <c r="L17" i="4" s="1"/>
  <c r="B22" i="10"/>
  <c r="B18" i="4" s="1"/>
  <c r="C22" i="10"/>
  <c r="D22" i="10"/>
  <c r="E22" i="10"/>
  <c r="F22" i="10"/>
  <c r="G22" i="10"/>
  <c r="H22" i="10"/>
  <c r="I22" i="10"/>
  <c r="J22" i="10"/>
  <c r="K22" i="10"/>
  <c r="L22" i="10"/>
  <c r="B23" i="10"/>
  <c r="C23" i="10"/>
  <c r="D23" i="10"/>
  <c r="E23" i="10"/>
  <c r="F23" i="10"/>
  <c r="G23" i="10"/>
  <c r="H23" i="10"/>
  <c r="I23" i="10"/>
  <c r="J23" i="10"/>
  <c r="K23" i="10"/>
  <c r="L23" i="10"/>
  <c r="B24" i="10"/>
  <c r="B21" i="4" s="1"/>
  <c r="C24" i="10"/>
  <c r="N24" i="10" s="1"/>
  <c r="D24" i="10"/>
  <c r="O24" i="10" s="1"/>
  <c r="F21" i="4" s="1"/>
  <c r="E24" i="10"/>
  <c r="P24" i="10" s="1"/>
  <c r="G21" i="4" s="1"/>
  <c r="F24" i="10"/>
  <c r="Q24" i="10" s="1"/>
  <c r="G24" i="10"/>
  <c r="R24" i="10" s="1"/>
  <c r="K21" i="4" s="1"/>
  <c r="H24" i="10"/>
  <c r="S24" i="10" s="1"/>
  <c r="L21" i="4" s="1"/>
  <c r="I24" i="10"/>
  <c r="T24" i="10" s="1"/>
  <c r="J24" i="10"/>
  <c r="U24" i="10" s="1"/>
  <c r="K24" i="10"/>
  <c r="L24" i="10"/>
  <c r="W24" i="10" s="1"/>
  <c r="B25" i="10"/>
  <c r="B22" i="4" s="1"/>
  <c r="C25" i="10"/>
  <c r="N25" i="10" s="1"/>
  <c r="Y25" i="10" s="1"/>
  <c r="D25" i="10"/>
  <c r="O25" i="10" s="1"/>
  <c r="F22" i="4" s="1"/>
  <c r="E25" i="10"/>
  <c r="P25" i="10" s="1"/>
  <c r="G22" i="4" s="1"/>
  <c r="F25" i="10"/>
  <c r="Q25" i="10" s="1"/>
  <c r="I22" i="4" s="1"/>
  <c r="G25" i="10"/>
  <c r="R25" i="10" s="1"/>
  <c r="K22" i="4" s="1"/>
  <c r="H25" i="10"/>
  <c r="S25" i="10" s="1"/>
  <c r="L22" i="4" s="1"/>
  <c r="I25" i="10"/>
  <c r="T25" i="10" s="1"/>
  <c r="J25" i="10"/>
  <c r="U25" i="10" s="1"/>
  <c r="K25" i="10"/>
  <c r="V25" i="10" s="1"/>
  <c r="L25" i="10"/>
  <c r="B30" i="10"/>
  <c r="C30" i="10"/>
  <c r="D30" i="10"/>
  <c r="E30" i="10"/>
  <c r="F30" i="10"/>
  <c r="G30" i="10"/>
  <c r="H30" i="10"/>
  <c r="K30" i="10"/>
  <c r="L30" i="10"/>
  <c r="B31" i="10"/>
  <c r="C31" i="10"/>
  <c r="D31" i="10"/>
  <c r="E31" i="10"/>
  <c r="F31" i="10"/>
  <c r="G31" i="10"/>
  <c r="H31" i="10"/>
  <c r="K31" i="10"/>
  <c r="L31" i="10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X3" i="6"/>
  <c r="C4" i="6"/>
  <c r="D4" i="6"/>
  <c r="E4" i="6"/>
  <c r="E38" i="6" s="1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X4" i="6"/>
  <c r="C5" i="6"/>
  <c r="D5" i="6"/>
  <c r="D38" i="6" s="1"/>
  <c r="E5" i="6"/>
  <c r="F5" i="6"/>
  <c r="G5" i="6"/>
  <c r="H5" i="6"/>
  <c r="I5" i="6"/>
  <c r="J5" i="6"/>
  <c r="K5" i="6"/>
  <c r="L5" i="6"/>
  <c r="L38" i="6" s="1"/>
  <c r="M5" i="6"/>
  <c r="N5" i="6"/>
  <c r="O5" i="6"/>
  <c r="P5" i="6"/>
  <c r="P38" i="6" s="1"/>
  <c r="Q5" i="6"/>
  <c r="R5" i="6"/>
  <c r="S5" i="6"/>
  <c r="T5" i="6"/>
  <c r="U5" i="6"/>
  <c r="V5" i="6"/>
  <c r="X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X6" i="6"/>
  <c r="C7" i="6"/>
  <c r="X7" i="6" s="1"/>
  <c r="D7" i="6"/>
  <c r="W7" i="6" s="1"/>
  <c r="E7" i="6"/>
  <c r="Y7" i="6" s="1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X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X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X10" i="6"/>
  <c r="C11" i="6"/>
  <c r="X11" i="6" s="1"/>
  <c r="D11" i="6"/>
  <c r="E11" i="6"/>
  <c r="W11" i="6" s="1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X12" i="6"/>
  <c r="B13" i="6"/>
  <c r="C13" i="6"/>
  <c r="X13" i="6" s="1"/>
  <c r="D13" i="6"/>
  <c r="W13" i="6" s="1"/>
  <c r="E13" i="6"/>
  <c r="Y13" i="6" s="1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X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X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X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X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X18" i="6"/>
  <c r="B19" i="6"/>
  <c r="C19" i="6"/>
  <c r="X19" i="6" s="1"/>
  <c r="D19" i="6"/>
  <c r="W19" i="6" s="1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Y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X20" i="6"/>
  <c r="B21" i="6"/>
  <c r="C21" i="6"/>
  <c r="X21" i="6" s="1"/>
  <c r="AB21" i="6" s="1"/>
  <c r="D21" i="6"/>
  <c r="E21" i="6"/>
  <c r="F21" i="6"/>
  <c r="G21" i="6"/>
  <c r="H21" i="6"/>
  <c r="Y21" i="6" s="1"/>
  <c r="AC21" i="6" s="1"/>
  <c r="V10" i="4" s="1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AA21" i="6" s="1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X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X23" i="6"/>
  <c r="B24" i="6"/>
  <c r="C24" i="6"/>
  <c r="X24" i="6" s="1"/>
  <c r="D24" i="6"/>
  <c r="E24" i="6"/>
  <c r="F24" i="6"/>
  <c r="G24" i="6"/>
  <c r="H24" i="6"/>
  <c r="Y24" i="6" s="1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T38" i="6" s="1"/>
  <c r="U25" i="6"/>
  <c r="V25" i="6"/>
  <c r="X25" i="6"/>
  <c r="C26" i="6"/>
  <c r="X26" i="6" s="1"/>
  <c r="D26" i="6"/>
  <c r="E26" i="6"/>
  <c r="F26" i="6"/>
  <c r="G26" i="6"/>
  <c r="H26" i="6"/>
  <c r="Y26" i="6" s="1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X27" i="6"/>
  <c r="C28" i="6"/>
  <c r="D28" i="6"/>
  <c r="E28" i="6"/>
  <c r="F28" i="6"/>
  <c r="F38" i="6" s="1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X28" i="6"/>
  <c r="B29" i="6"/>
  <c r="C29" i="6"/>
  <c r="D29" i="6"/>
  <c r="E29" i="6"/>
  <c r="F29" i="6"/>
  <c r="G29" i="6"/>
  <c r="H29" i="6"/>
  <c r="Y29" i="6" s="1"/>
  <c r="AC29" i="6" s="1"/>
  <c r="V14" i="4" s="1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X29" i="6"/>
  <c r="AB29" i="6" s="1"/>
  <c r="B30" i="6"/>
  <c r="B38" i="6" s="1"/>
  <c r="B48" i="6" s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X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X31" i="6"/>
  <c r="B32" i="6"/>
  <c r="C32" i="6"/>
  <c r="X32" i="6" s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C33" i="6"/>
  <c r="X33" i="6" s="1"/>
  <c r="D33" i="6"/>
  <c r="E33" i="6"/>
  <c r="W33" i="6" s="1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X34" i="6"/>
  <c r="AB34" i="6" s="1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X35" i="6"/>
  <c r="AB35" i="6" s="1"/>
  <c r="U18" i="4" s="1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X36" i="6"/>
  <c r="AB36" i="6" s="1"/>
  <c r="B37" i="6"/>
  <c r="C37" i="6"/>
  <c r="D37" i="6"/>
  <c r="E37" i="6"/>
  <c r="F37" i="6"/>
  <c r="G37" i="6"/>
  <c r="H37" i="6"/>
  <c r="I37" i="6"/>
  <c r="I38" i="6" s="1"/>
  <c r="J37" i="6"/>
  <c r="K37" i="6"/>
  <c r="L37" i="6"/>
  <c r="M37" i="6"/>
  <c r="M38" i="6" s="1"/>
  <c r="N37" i="6"/>
  <c r="O37" i="6"/>
  <c r="P37" i="6"/>
  <c r="Q37" i="6"/>
  <c r="Q38" i="6" s="1"/>
  <c r="R37" i="6"/>
  <c r="S37" i="6"/>
  <c r="T37" i="6"/>
  <c r="U37" i="6"/>
  <c r="U38" i="6" s="1"/>
  <c r="V37" i="6"/>
  <c r="X37" i="6"/>
  <c r="AB37" i="6" s="1"/>
  <c r="C38" i="6"/>
  <c r="H38" i="6"/>
  <c r="C41" i="6"/>
  <c r="C46" i="6" s="1"/>
  <c r="C48" i="6" s="1"/>
  <c r="D41" i="6"/>
  <c r="E41" i="6"/>
  <c r="F41" i="6"/>
  <c r="G41" i="6"/>
  <c r="H41" i="6"/>
  <c r="I41" i="6"/>
  <c r="J41" i="6"/>
  <c r="K41" i="6"/>
  <c r="K46" i="6" s="1"/>
  <c r="L41" i="6"/>
  <c r="M41" i="6"/>
  <c r="N41" i="6"/>
  <c r="O41" i="6"/>
  <c r="P41" i="6"/>
  <c r="Q41" i="6"/>
  <c r="R41" i="6"/>
  <c r="S41" i="6"/>
  <c r="S46" i="6" s="1"/>
  <c r="T41" i="6"/>
  <c r="U41" i="6"/>
  <c r="V41" i="6"/>
  <c r="C42" i="6"/>
  <c r="D42" i="6"/>
  <c r="E42" i="6"/>
  <c r="F42" i="6"/>
  <c r="G42" i="6"/>
  <c r="H42" i="6"/>
  <c r="I42" i="6"/>
  <c r="I46" i="6" s="1"/>
  <c r="J42" i="6"/>
  <c r="K42" i="6"/>
  <c r="L42" i="6"/>
  <c r="M42" i="6"/>
  <c r="N42" i="6"/>
  <c r="O42" i="6"/>
  <c r="P42" i="6"/>
  <c r="Q42" i="6"/>
  <c r="Q46" i="6" s="1"/>
  <c r="R42" i="6"/>
  <c r="S42" i="6"/>
  <c r="T42" i="6"/>
  <c r="U42" i="6"/>
  <c r="V42" i="6"/>
  <c r="X42" i="6"/>
  <c r="C43" i="6"/>
  <c r="D43" i="6"/>
  <c r="D46" i="6" s="1"/>
  <c r="D48" i="6" s="1"/>
  <c r="E43" i="6"/>
  <c r="E46" i="6" s="1"/>
  <c r="F43" i="6"/>
  <c r="G43" i="6"/>
  <c r="H43" i="6"/>
  <c r="I43" i="6"/>
  <c r="J43" i="6"/>
  <c r="K43" i="6"/>
  <c r="L43" i="6"/>
  <c r="M43" i="6"/>
  <c r="M46" i="6" s="1"/>
  <c r="N43" i="6"/>
  <c r="O43" i="6"/>
  <c r="P43" i="6"/>
  <c r="Q43" i="6"/>
  <c r="R43" i="6"/>
  <c r="S43" i="6"/>
  <c r="T43" i="6"/>
  <c r="U43" i="6"/>
  <c r="U46" i="6" s="1"/>
  <c r="V43" i="6"/>
  <c r="X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X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O46" i="6" s="1"/>
  <c r="P45" i="6"/>
  <c r="Q45" i="6"/>
  <c r="R45" i="6"/>
  <c r="S45" i="6"/>
  <c r="T45" i="6"/>
  <c r="U45" i="6"/>
  <c r="V45" i="6"/>
  <c r="X45" i="6"/>
  <c r="G46" i="6"/>
  <c r="B4" i="9"/>
  <c r="C4" i="9"/>
  <c r="D4" i="9"/>
  <c r="E4" i="9"/>
  <c r="F4" i="9"/>
  <c r="G4" i="9"/>
  <c r="M4" i="9" s="1"/>
  <c r="P4" i="9" s="1"/>
  <c r="R12" i="4" s="1"/>
  <c r="B5" i="9"/>
  <c r="C5" i="9"/>
  <c r="D5" i="9"/>
  <c r="M5" i="9" s="1"/>
  <c r="E5" i="9"/>
  <c r="F5" i="9"/>
  <c r="G5" i="9"/>
  <c r="B6" i="9"/>
  <c r="C6" i="9"/>
  <c r="D6" i="9"/>
  <c r="M6" i="9" s="1"/>
  <c r="E6" i="9"/>
  <c r="F6" i="9"/>
  <c r="G6" i="9"/>
  <c r="B7" i="9"/>
  <c r="C7" i="9"/>
  <c r="D7" i="9"/>
  <c r="E7" i="9"/>
  <c r="F7" i="9"/>
  <c r="G7" i="9"/>
  <c r="B8" i="9"/>
  <c r="C8" i="9"/>
  <c r="D8" i="9"/>
  <c r="E8" i="9"/>
  <c r="F8" i="9"/>
  <c r="G8" i="9"/>
  <c r="L8" i="9"/>
  <c r="B9" i="9"/>
  <c r="C9" i="9"/>
  <c r="D9" i="9"/>
  <c r="M9" i="9" s="1"/>
  <c r="E9" i="9"/>
  <c r="F9" i="9"/>
  <c r="G9" i="9"/>
  <c r="B10" i="9"/>
  <c r="C10" i="9"/>
  <c r="D10" i="9"/>
  <c r="E10" i="9"/>
  <c r="M10" i="9" s="1"/>
  <c r="F10" i="9"/>
  <c r="G10" i="9"/>
  <c r="B11" i="9"/>
  <c r="C11" i="9"/>
  <c r="L11" i="9" s="1"/>
  <c r="D11" i="9"/>
  <c r="E11" i="9"/>
  <c r="F11" i="9"/>
  <c r="G11" i="9"/>
  <c r="B12" i="9"/>
  <c r="C12" i="9"/>
  <c r="D12" i="9"/>
  <c r="E12" i="9"/>
  <c r="F12" i="9"/>
  <c r="L12" i="9" s="1"/>
  <c r="G12" i="9"/>
  <c r="B13" i="9"/>
  <c r="C13" i="9"/>
  <c r="K13" i="9" s="1"/>
  <c r="D13" i="9"/>
  <c r="E13" i="9"/>
  <c r="F13" i="9"/>
  <c r="L13" i="9" s="1"/>
  <c r="G13" i="9"/>
  <c r="B14" i="9"/>
  <c r="C14" i="9"/>
  <c r="L14" i="9" s="1"/>
  <c r="D14" i="9"/>
  <c r="E14" i="9"/>
  <c r="F14" i="9"/>
  <c r="G14" i="9"/>
  <c r="B15" i="9"/>
  <c r="C15" i="9"/>
  <c r="D15" i="9"/>
  <c r="M15" i="9" s="1"/>
  <c r="E15" i="9"/>
  <c r="F15" i="9"/>
  <c r="G15" i="9"/>
  <c r="B16" i="9"/>
  <c r="C16" i="9"/>
  <c r="D16" i="9"/>
  <c r="E16" i="9"/>
  <c r="F16" i="9"/>
  <c r="G16" i="9"/>
  <c r="B17" i="9"/>
  <c r="C17" i="9"/>
  <c r="L17" i="9" s="1"/>
  <c r="D17" i="9"/>
  <c r="E17" i="9"/>
  <c r="F17" i="9"/>
  <c r="G17" i="9"/>
  <c r="B18" i="9"/>
  <c r="C18" i="9"/>
  <c r="D18" i="9"/>
  <c r="M18" i="9" s="1"/>
  <c r="E18" i="9"/>
  <c r="F18" i="9"/>
  <c r="G18" i="9"/>
  <c r="B19" i="9"/>
  <c r="C19" i="9"/>
  <c r="D19" i="9"/>
  <c r="E19" i="9"/>
  <c r="F19" i="9"/>
  <c r="G19" i="9"/>
  <c r="B20" i="9"/>
  <c r="C20" i="9"/>
  <c r="K20" i="9" s="1"/>
  <c r="D20" i="9"/>
  <c r="E20" i="9"/>
  <c r="F20" i="9"/>
  <c r="G20" i="9"/>
  <c r="B21" i="9"/>
  <c r="C21" i="9"/>
  <c r="D21" i="9"/>
  <c r="M21" i="9" s="1"/>
  <c r="E21" i="9"/>
  <c r="F21" i="9"/>
  <c r="G21" i="9"/>
  <c r="B22" i="9"/>
  <c r="C22" i="9"/>
  <c r="D22" i="9"/>
  <c r="E22" i="9"/>
  <c r="F22" i="9"/>
  <c r="G22" i="9"/>
  <c r="L22" i="9"/>
  <c r="B23" i="9"/>
  <c r="C23" i="9"/>
  <c r="D23" i="9"/>
  <c r="E23" i="9"/>
  <c r="F23" i="9"/>
  <c r="G23" i="9"/>
  <c r="B24" i="9"/>
  <c r="C24" i="9"/>
  <c r="D24" i="9"/>
  <c r="M24" i="9" s="1"/>
  <c r="P24" i="9" s="1"/>
  <c r="R13" i="4" s="1"/>
  <c r="E24" i="9"/>
  <c r="F24" i="9"/>
  <c r="G24" i="9"/>
  <c r="B25" i="9"/>
  <c r="C25" i="9"/>
  <c r="D25" i="9"/>
  <c r="E25" i="9"/>
  <c r="F25" i="9"/>
  <c r="L25" i="9" s="1"/>
  <c r="O25" i="9" s="1"/>
  <c r="Q15" i="4" s="1"/>
  <c r="G25" i="9"/>
  <c r="B26" i="9"/>
  <c r="C26" i="9"/>
  <c r="K26" i="9" s="1"/>
  <c r="D26" i="9"/>
  <c r="E26" i="9"/>
  <c r="F26" i="9"/>
  <c r="L26" i="9" s="1"/>
  <c r="G26" i="9"/>
  <c r="B27" i="9"/>
  <c r="C27" i="9"/>
  <c r="K27" i="9" s="1"/>
  <c r="D27" i="9"/>
  <c r="E27" i="9"/>
  <c r="F27" i="9"/>
  <c r="G27" i="9"/>
  <c r="B28" i="9"/>
  <c r="C28" i="9"/>
  <c r="D28" i="9"/>
  <c r="E28" i="9"/>
  <c r="F28" i="9"/>
  <c r="G28" i="9"/>
  <c r="L28" i="9"/>
  <c r="B29" i="9"/>
  <c r="C29" i="9"/>
  <c r="D29" i="9"/>
  <c r="M29" i="9" s="1"/>
  <c r="E29" i="9"/>
  <c r="F29" i="9"/>
  <c r="G29" i="9"/>
  <c r="B30" i="9"/>
  <c r="C30" i="9"/>
  <c r="D30" i="9"/>
  <c r="E30" i="9"/>
  <c r="F30" i="9"/>
  <c r="G30" i="9"/>
  <c r="B31" i="9"/>
  <c r="C31" i="9"/>
  <c r="D31" i="9"/>
  <c r="M31" i="9" s="1"/>
  <c r="P31" i="9" s="1"/>
  <c r="R19" i="4" s="1"/>
  <c r="E31" i="9"/>
  <c r="F31" i="9"/>
  <c r="G31" i="9"/>
  <c r="B32" i="9"/>
  <c r="C32" i="9"/>
  <c r="D32" i="9"/>
  <c r="E32" i="9"/>
  <c r="F32" i="9"/>
  <c r="G32" i="9"/>
  <c r="L32" i="9"/>
  <c r="B33" i="9"/>
  <c r="C33" i="9"/>
  <c r="D33" i="9"/>
  <c r="E33" i="9"/>
  <c r="F33" i="9"/>
  <c r="G33" i="9"/>
  <c r="B34" i="9"/>
  <c r="C34" i="9"/>
  <c r="D34" i="9"/>
  <c r="M34" i="9" s="1"/>
  <c r="E34" i="9"/>
  <c r="F34" i="9"/>
  <c r="G34" i="9"/>
  <c r="B35" i="9"/>
  <c r="C35" i="9"/>
  <c r="D35" i="9"/>
  <c r="E35" i="9"/>
  <c r="F35" i="9"/>
  <c r="G35" i="9"/>
  <c r="L35" i="9"/>
  <c r="B36" i="9"/>
  <c r="C36" i="9"/>
  <c r="D36" i="9"/>
  <c r="E36" i="9"/>
  <c r="M36" i="9" s="1"/>
  <c r="F36" i="9"/>
  <c r="G36" i="9"/>
  <c r="B37" i="9"/>
  <c r="C37" i="9"/>
  <c r="L37" i="9" s="1"/>
  <c r="D37" i="9"/>
  <c r="E37" i="9"/>
  <c r="F37" i="9"/>
  <c r="G37" i="9"/>
  <c r="B38" i="9"/>
  <c r="C38" i="9"/>
  <c r="D38" i="9"/>
  <c r="K38" i="9" s="1"/>
  <c r="E38" i="9"/>
  <c r="F38" i="9"/>
  <c r="L38" i="9" s="1"/>
  <c r="G38" i="9"/>
  <c r="B39" i="9"/>
  <c r="C39" i="9"/>
  <c r="L39" i="9" s="1"/>
  <c r="D39" i="9"/>
  <c r="E39" i="9"/>
  <c r="F39" i="9"/>
  <c r="F43" i="9" s="1"/>
  <c r="G39" i="9"/>
  <c r="B40" i="9"/>
  <c r="C40" i="9"/>
  <c r="D40" i="9"/>
  <c r="E40" i="9"/>
  <c r="F40" i="9"/>
  <c r="G40" i="9"/>
  <c r="M40" i="9" s="1"/>
  <c r="B41" i="9"/>
  <c r="C41" i="9"/>
  <c r="L41" i="9" s="1"/>
  <c r="O41" i="9" s="1"/>
  <c r="Q21" i="4" s="1"/>
  <c r="D41" i="9"/>
  <c r="E41" i="9"/>
  <c r="F41" i="9"/>
  <c r="G41" i="9"/>
  <c r="B42" i="9"/>
  <c r="B43" i="9" s="1"/>
  <c r="K42" i="9"/>
  <c r="N42" i="9" s="1"/>
  <c r="L42" i="9"/>
  <c r="M42" i="9"/>
  <c r="P42" i="9" s="1"/>
  <c r="O42" i="9"/>
  <c r="Q22" i="4" s="1"/>
  <c r="H43" i="9"/>
  <c r="I43" i="9"/>
  <c r="W5" i="4"/>
  <c r="W6" i="4"/>
  <c r="W7" i="4"/>
  <c r="W8" i="4"/>
  <c r="W9" i="4"/>
  <c r="W10" i="4"/>
  <c r="W11" i="4"/>
  <c r="W12" i="4"/>
  <c r="W13" i="4"/>
  <c r="W14" i="4"/>
  <c r="W15" i="4"/>
  <c r="W16" i="4"/>
  <c r="W18" i="4"/>
  <c r="W21" i="4"/>
  <c r="P22" i="4"/>
  <c r="R22" i="4"/>
  <c r="W22" i="4"/>
  <c r="I25" i="4"/>
  <c r="J25" i="4"/>
  <c r="T10" i="4" l="1"/>
  <c r="U10" i="4"/>
  <c r="E48" i="6"/>
  <c r="Y21" i="10"/>
  <c r="C17" i="4"/>
  <c r="N17" i="4" s="1"/>
  <c r="X41" i="6"/>
  <c r="X46" i="6" s="1"/>
  <c r="L27" i="9"/>
  <c r="M25" i="9"/>
  <c r="P25" i="9" s="1"/>
  <c r="R15" i="4" s="1"/>
  <c r="K18" i="9"/>
  <c r="K15" i="9"/>
  <c r="K5" i="9"/>
  <c r="V46" i="6"/>
  <c r="J46" i="6"/>
  <c r="L34" i="9"/>
  <c r="L31" i="9"/>
  <c r="O31" i="9" s="1"/>
  <c r="Q19" i="4" s="1"/>
  <c r="K29" i="9"/>
  <c r="M26" i="9"/>
  <c r="L24" i="9"/>
  <c r="O24" i="9" s="1"/>
  <c r="Q13" i="4" s="1"/>
  <c r="L21" i="9"/>
  <c r="L19" i="9"/>
  <c r="L16" i="9"/>
  <c r="M13" i="9"/>
  <c r="K9" i="9"/>
  <c r="K6" i="9"/>
  <c r="S38" i="6"/>
  <c r="O38" i="6"/>
  <c r="K38" i="6"/>
  <c r="G38" i="6"/>
  <c r="Y33" i="6"/>
  <c r="W29" i="6"/>
  <c r="AB12" i="6"/>
  <c r="Y11" i="6"/>
  <c r="K25" i="9"/>
  <c r="N25" i="9" s="1"/>
  <c r="P15" i="4" s="1"/>
  <c r="M12" i="9"/>
  <c r="N46" i="6"/>
  <c r="W23" i="4"/>
  <c r="W27" i="4" s="1"/>
  <c r="D43" i="9"/>
  <c r="K36" i="9"/>
  <c r="L33" i="9"/>
  <c r="L30" i="9"/>
  <c r="M27" i="9"/>
  <c r="L23" i="9"/>
  <c r="M20" i="9"/>
  <c r="P20" i="9" s="1"/>
  <c r="R17" i="4" s="1"/>
  <c r="K10" i="9"/>
  <c r="L7" i="9"/>
  <c r="O7" i="9" s="1"/>
  <c r="Q7" i="4" s="1"/>
  <c r="T46" i="6"/>
  <c r="T48" i="6" s="1"/>
  <c r="P46" i="6"/>
  <c r="P48" i="6" s="1"/>
  <c r="L46" i="6"/>
  <c r="L48" i="6" s="1"/>
  <c r="H46" i="6"/>
  <c r="H48" i="6" s="1"/>
  <c r="V38" i="6"/>
  <c r="R38" i="6"/>
  <c r="N38" i="6"/>
  <c r="J38" i="6"/>
  <c r="Y32" i="6"/>
  <c r="W32" i="6"/>
  <c r="AB27" i="6"/>
  <c r="Y15" i="6"/>
  <c r="Y10" i="6"/>
  <c r="W10" i="6"/>
  <c r="Y9" i="6"/>
  <c r="W4" i="6"/>
  <c r="K40" i="9"/>
  <c r="K24" i="9"/>
  <c r="N24" i="9" s="1"/>
  <c r="P13" i="4" s="1"/>
  <c r="K4" i="9"/>
  <c r="N4" i="9" s="1"/>
  <c r="P12" i="4" s="1"/>
  <c r="W25" i="6"/>
  <c r="K34" i="9"/>
  <c r="K31" i="9"/>
  <c r="N31" i="9" s="1"/>
  <c r="P19" i="4" s="1"/>
  <c r="X19" i="4" s="1"/>
  <c r="K21" i="9"/>
  <c r="M38" i="9"/>
  <c r="L20" i="9"/>
  <c r="K12" i="9"/>
  <c r="R46" i="6"/>
  <c r="R48" i="6" s="1"/>
  <c r="F46" i="6"/>
  <c r="F48" i="6" s="1"/>
  <c r="W37" i="6"/>
  <c r="Y35" i="6"/>
  <c r="AC35" i="6" s="1"/>
  <c r="V18" i="4" s="1"/>
  <c r="W35" i="6"/>
  <c r="Y17" i="6"/>
  <c r="Y6" i="6"/>
  <c r="C14" i="4"/>
  <c r="N14" i="4" s="1"/>
  <c r="H32" i="10"/>
  <c r="H25" i="4" s="1"/>
  <c r="K26" i="10"/>
  <c r="J22" i="4"/>
  <c r="C13" i="4"/>
  <c r="N13" i="4" s="1"/>
  <c r="C8" i="4"/>
  <c r="N8" i="4" s="1"/>
  <c r="AA37" i="6"/>
  <c r="AA35" i="6"/>
  <c r="T18" i="4" s="1"/>
  <c r="T14" i="4"/>
  <c r="U14" i="4"/>
  <c r="Z32" i="6"/>
  <c r="Z10" i="6"/>
  <c r="U21" i="4"/>
  <c r="T21" i="4"/>
  <c r="U22" i="4"/>
  <c r="T22" i="4"/>
  <c r="T16" i="4"/>
  <c r="U16" i="4"/>
  <c r="Z29" i="6"/>
  <c r="AA29" i="6"/>
  <c r="U8" i="4"/>
  <c r="T8" i="4"/>
  <c r="AB6" i="6"/>
  <c r="X38" i="6"/>
  <c r="L40" i="9"/>
  <c r="M39" i="9"/>
  <c r="K39" i="9"/>
  <c r="L36" i="9"/>
  <c r="M35" i="9"/>
  <c r="K35" i="9"/>
  <c r="K32" i="9"/>
  <c r="L29" i="9"/>
  <c r="M28" i="9"/>
  <c r="K28" i="9"/>
  <c r="M22" i="9"/>
  <c r="K22" i="9"/>
  <c r="L18" i="9"/>
  <c r="M17" i="9"/>
  <c r="K17" i="9"/>
  <c r="L15" i="9"/>
  <c r="M14" i="9"/>
  <c r="K14" i="9"/>
  <c r="L10" i="9"/>
  <c r="L9" i="9"/>
  <c r="M8" i="9"/>
  <c r="K8" i="9"/>
  <c r="L6" i="9"/>
  <c r="L5" i="9"/>
  <c r="L4" i="9"/>
  <c r="Y44" i="6"/>
  <c r="W44" i="6"/>
  <c r="Y42" i="6"/>
  <c r="W42" i="6"/>
  <c r="Y37" i="6"/>
  <c r="AC37" i="6" s="1"/>
  <c r="V21" i="4" s="1"/>
  <c r="U48" i="6"/>
  <c r="S48" i="6"/>
  <c r="Q48" i="6"/>
  <c r="O48" i="6"/>
  <c r="M48" i="6"/>
  <c r="K48" i="6"/>
  <c r="I48" i="6"/>
  <c r="G48" i="6"/>
  <c r="Y36" i="6"/>
  <c r="AC36" i="6" s="1"/>
  <c r="V22" i="4" s="1"/>
  <c r="W36" i="6"/>
  <c r="Y34" i="6"/>
  <c r="AC34" i="6" s="1"/>
  <c r="V16" i="4" s="1"/>
  <c r="W34" i="6"/>
  <c r="AB30" i="6"/>
  <c r="W30" i="6"/>
  <c r="Y27" i="6"/>
  <c r="W27" i="6"/>
  <c r="Y25" i="6"/>
  <c r="Z25" i="6" s="1"/>
  <c r="W23" i="6"/>
  <c r="Y20" i="6"/>
  <c r="AC19" i="6" s="1"/>
  <c r="V9" i="4" s="1"/>
  <c r="W20" i="6"/>
  <c r="Y18" i="6"/>
  <c r="W18" i="6"/>
  <c r="Y16" i="6"/>
  <c r="W16" i="6"/>
  <c r="AB14" i="6"/>
  <c r="Y14" i="6"/>
  <c r="W14" i="6"/>
  <c r="Y12" i="6"/>
  <c r="AC12" i="6" s="1"/>
  <c r="V8" i="4" s="1"/>
  <c r="W12" i="6"/>
  <c r="AB8" i="6"/>
  <c r="Y8" i="6"/>
  <c r="AC8" i="6" s="1"/>
  <c r="V7" i="4" s="1"/>
  <c r="W8" i="6"/>
  <c r="W6" i="6"/>
  <c r="W5" i="6"/>
  <c r="AB3" i="6"/>
  <c r="Y3" i="6"/>
  <c r="W3" i="6"/>
  <c r="M41" i="9"/>
  <c r="P41" i="9" s="1"/>
  <c r="R21" i="4" s="1"/>
  <c r="K41" i="9"/>
  <c r="N41" i="9" s="1"/>
  <c r="P21" i="4" s="1"/>
  <c r="G43" i="9"/>
  <c r="M37" i="9"/>
  <c r="K37" i="9"/>
  <c r="M33" i="9"/>
  <c r="K33" i="9"/>
  <c r="K30" i="9"/>
  <c r="M23" i="9"/>
  <c r="K23" i="9"/>
  <c r="O22" i="9"/>
  <c r="Q10" i="4" s="1"/>
  <c r="N20" i="9"/>
  <c r="P17" i="4" s="1"/>
  <c r="M19" i="9"/>
  <c r="K19" i="9"/>
  <c r="M16" i="9"/>
  <c r="K16" i="9"/>
  <c r="M11" i="9"/>
  <c r="K11" i="9"/>
  <c r="N9" i="9" s="1"/>
  <c r="M7" i="9"/>
  <c r="K7" i="9"/>
  <c r="P5" i="9"/>
  <c r="R6" i="4" s="1"/>
  <c r="X48" i="6"/>
  <c r="Y45" i="6"/>
  <c r="W45" i="6"/>
  <c r="Y43" i="6"/>
  <c r="W43" i="6"/>
  <c r="Y41" i="6"/>
  <c r="W41" i="6"/>
  <c r="Z33" i="6"/>
  <c r="Y31" i="6"/>
  <c r="W31" i="6"/>
  <c r="W28" i="6"/>
  <c r="Z26" i="6"/>
  <c r="Z24" i="6"/>
  <c r="AB22" i="6"/>
  <c r="Y22" i="6"/>
  <c r="W22" i="6"/>
  <c r="Z21" i="6"/>
  <c r="AB19" i="6"/>
  <c r="Z19" i="6"/>
  <c r="S9" i="4" s="1"/>
  <c r="W17" i="6"/>
  <c r="W15" i="6"/>
  <c r="Z13" i="6"/>
  <c r="Z11" i="6"/>
  <c r="W9" i="6"/>
  <c r="AC6" i="6"/>
  <c r="V6" i="4" s="1"/>
  <c r="Z7" i="6"/>
  <c r="M6" i="10"/>
  <c r="X6" i="10" s="1"/>
  <c r="M5" i="10"/>
  <c r="X5" i="10" s="1"/>
  <c r="C26" i="10"/>
  <c r="M13" i="10"/>
  <c r="M14" i="10"/>
  <c r="X14" i="10" s="1"/>
  <c r="I21" i="4"/>
  <c r="J21" i="4"/>
  <c r="H21" i="4"/>
  <c r="E22" i="4"/>
  <c r="C21" i="4"/>
  <c r="N21" i="4" s="1"/>
  <c r="V12" i="10"/>
  <c r="K9" i="4" s="1"/>
  <c r="T12" i="10"/>
  <c r="I9" i="4" s="1"/>
  <c r="R12" i="10"/>
  <c r="G9" i="4" s="1"/>
  <c r="N12" i="10"/>
  <c r="P12" i="10"/>
  <c r="E9" i="4" s="1"/>
  <c r="L32" i="10"/>
  <c r="L25" i="4" s="1"/>
  <c r="F32" i="10"/>
  <c r="F25" i="4" s="1"/>
  <c r="D32" i="10"/>
  <c r="D25" i="4" s="1"/>
  <c r="B32" i="10"/>
  <c r="M23" i="10"/>
  <c r="G26" i="10"/>
  <c r="Z17" i="10"/>
  <c r="H22" i="4"/>
  <c r="E26" i="10"/>
  <c r="M24" i="10"/>
  <c r="D21" i="4" s="1"/>
  <c r="V22" i="10"/>
  <c r="K18" i="4" s="1"/>
  <c r="T22" i="10"/>
  <c r="I18" i="4" s="1"/>
  <c r="R22" i="10"/>
  <c r="G18" i="4" s="1"/>
  <c r="P22" i="10"/>
  <c r="E18" i="4" s="1"/>
  <c r="N22" i="10"/>
  <c r="C18" i="4" s="1"/>
  <c r="U19" i="10"/>
  <c r="J16" i="4" s="1"/>
  <c r="S19" i="10"/>
  <c r="H16" i="4" s="1"/>
  <c r="Q19" i="10"/>
  <c r="F16" i="4" s="1"/>
  <c r="O19" i="10"/>
  <c r="D16" i="4" s="1"/>
  <c r="M17" i="10"/>
  <c r="X17" i="10" s="1"/>
  <c r="M7" i="10"/>
  <c r="X7" i="10" s="1"/>
  <c r="K32" i="10"/>
  <c r="G32" i="10"/>
  <c r="E32" i="10"/>
  <c r="E25" i="4" s="1"/>
  <c r="C32" i="10"/>
  <c r="C25" i="4" s="1"/>
  <c r="M30" i="10"/>
  <c r="I26" i="10"/>
  <c r="Z25" i="10"/>
  <c r="M21" i="10"/>
  <c r="X21" i="10" s="1"/>
  <c r="Z15" i="10"/>
  <c r="M9" i="10"/>
  <c r="U7" i="10"/>
  <c r="J7" i="4" s="1"/>
  <c r="O7" i="4" s="1"/>
  <c r="Z24" i="10"/>
  <c r="M16" i="10"/>
  <c r="X16" i="10" s="1"/>
  <c r="W12" i="10"/>
  <c r="L9" i="4" s="1"/>
  <c r="J26" i="10"/>
  <c r="H26" i="10"/>
  <c r="F26" i="10"/>
  <c r="D26" i="10"/>
  <c r="B26" i="10"/>
  <c r="B34" i="10" s="1"/>
  <c r="W9" i="10"/>
  <c r="L11" i="4" s="1"/>
  <c r="U9" i="10"/>
  <c r="J11" i="4" s="1"/>
  <c r="S9" i="10"/>
  <c r="H11" i="4" s="1"/>
  <c r="Q9" i="10"/>
  <c r="F11" i="4" s="1"/>
  <c r="O9" i="10"/>
  <c r="D11" i="4" s="1"/>
  <c r="Z8" i="10"/>
  <c r="G25" i="4"/>
  <c r="Y7" i="10"/>
  <c r="C7" i="4"/>
  <c r="Y24" i="10"/>
  <c r="E21" i="4"/>
  <c r="Y18" i="10"/>
  <c r="C15" i="4"/>
  <c r="N15" i="4" s="1"/>
  <c r="Y14" i="10"/>
  <c r="C10" i="4"/>
  <c r="N10" i="4" s="1"/>
  <c r="Z6" i="10"/>
  <c r="E6" i="4"/>
  <c r="O6" i="4" s="1"/>
  <c r="C6" i="4"/>
  <c r="N6" i="4" s="1"/>
  <c r="Y6" i="10"/>
  <c r="Z5" i="10"/>
  <c r="E5" i="4"/>
  <c r="O5" i="4" s="1"/>
  <c r="Y5" i="10"/>
  <c r="C5" i="4"/>
  <c r="N5" i="4" s="1"/>
  <c r="M25" i="10"/>
  <c r="C22" i="4"/>
  <c r="N22" i="4" s="1"/>
  <c r="E12" i="4"/>
  <c r="O12" i="4" s="1"/>
  <c r="C12" i="4"/>
  <c r="N12" i="4" s="1"/>
  <c r="M31" i="10"/>
  <c r="L26" i="10"/>
  <c r="V24" i="10"/>
  <c r="U22" i="10"/>
  <c r="J18" i="4" s="1"/>
  <c r="S22" i="10"/>
  <c r="H18" i="4" s="1"/>
  <c r="Q22" i="10"/>
  <c r="F18" i="4" s="1"/>
  <c r="O22" i="10"/>
  <c r="D18" i="4" s="1"/>
  <c r="O21" i="10"/>
  <c r="M20" i="10"/>
  <c r="V19" i="10"/>
  <c r="K16" i="4" s="1"/>
  <c r="T19" i="10"/>
  <c r="I16" i="4" s="1"/>
  <c r="R19" i="10"/>
  <c r="G16" i="4" s="1"/>
  <c r="P19" i="10"/>
  <c r="E16" i="4" s="1"/>
  <c r="N19" i="10"/>
  <c r="M19" i="10"/>
  <c r="O16" i="10"/>
  <c r="M15" i="10"/>
  <c r="X15" i="10" s="1"/>
  <c r="U12" i="10"/>
  <c r="J9" i="4" s="1"/>
  <c r="S12" i="10"/>
  <c r="H9" i="4" s="1"/>
  <c r="Q12" i="10"/>
  <c r="F9" i="4" s="1"/>
  <c r="O12" i="10"/>
  <c r="D9" i="4" s="1"/>
  <c r="M11" i="10"/>
  <c r="V9" i="10"/>
  <c r="K11" i="4" s="1"/>
  <c r="T9" i="10"/>
  <c r="I11" i="4" s="1"/>
  <c r="R9" i="10"/>
  <c r="G11" i="4" s="1"/>
  <c r="P9" i="10"/>
  <c r="E11" i="4" s="1"/>
  <c r="N9" i="10"/>
  <c r="M8" i="10"/>
  <c r="X8" i="10" s="1"/>
  <c r="B23" i="4"/>
  <c r="M22" i="10"/>
  <c r="Z18" i="10"/>
  <c r="M18" i="10"/>
  <c r="X18" i="10" s="1"/>
  <c r="Z14" i="10"/>
  <c r="M12" i="10"/>
  <c r="O14" i="4"/>
  <c r="P7" i="9"/>
  <c r="R7" i="4" s="1"/>
  <c r="N7" i="9"/>
  <c r="P7" i="4" s="1"/>
  <c r="K43" i="9"/>
  <c r="Z41" i="6"/>
  <c r="W46" i="6"/>
  <c r="Z22" i="6"/>
  <c r="AA22" i="6"/>
  <c r="S10" i="4"/>
  <c r="AD21" i="6"/>
  <c r="O32" i="9"/>
  <c r="Q20" i="4" s="1"/>
  <c r="N26" i="9"/>
  <c r="P16" i="4" s="1"/>
  <c r="O26" i="9"/>
  <c r="Q16" i="4" s="1"/>
  <c r="O20" i="9"/>
  <c r="Q17" i="4" s="1"/>
  <c r="P16" i="9"/>
  <c r="R9" i="4" s="1"/>
  <c r="N16" i="9"/>
  <c r="P9" i="4" s="1"/>
  <c r="N12" i="9"/>
  <c r="P11" i="4" s="1"/>
  <c r="O12" i="9"/>
  <c r="Q11" i="4" s="1"/>
  <c r="P9" i="9"/>
  <c r="R8" i="4" s="1"/>
  <c r="Z45" i="6"/>
  <c r="Z43" i="6"/>
  <c r="Y46" i="6"/>
  <c r="Z31" i="6"/>
  <c r="AD19" i="6"/>
  <c r="Z17" i="6"/>
  <c r="Z15" i="6"/>
  <c r="Z9" i="6"/>
  <c r="O15" i="4"/>
  <c r="O10" i="4"/>
  <c r="O8" i="4"/>
  <c r="O4" i="9"/>
  <c r="L43" i="9"/>
  <c r="Z36" i="6"/>
  <c r="AA36" i="6"/>
  <c r="Z34" i="6"/>
  <c r="AA34" i="6"/>
  <c r="AA30" i="6"/>
  <c r="Z27" i="6"/>
  <c r="AA27" i="6"/>
  <c r="AA19" i="6"/>
  <c r="Z20" i="6"/>
  <c r="Z14" i="6"/>
  <c r="AA14" i="6"/>
  <c r="Z12" i="6"/>
  <c r="AA12" i="6"/>
  <c r="Z8" i="6"/>
  <c r="AA8" i="6"/>
  <c r="AA6" i="6"/>
  <c r="Z6" i="6"/>
  <c r="AB38" i="6"/>
  <c r="T5" i="4"/>
  <c r="Z3" i="6"/>
  <c r="AA3" i="6"/>
  <c r="W38" i="6"/>
  <c r="W48" i="6" s="1"/>
  <c r="N32" i="9"/>
  <c r="P20" i="4" s="1"/>
  <c r="X20" i="4" s="1"/>
  <c r="O16" i="9"/>
  <c r="Q9" i="4" s="1"/>
  <c r="P12" i="9"/>
  <c r="R11" i="4" s="1"/>
  <c r="O9" i="9"/>
  <c r="Q8" i="4" s="1"/>
  <c r="O5" i="9"/>
  <c r="Q6" i="4" s="1"/>
  <c r="Z44" i="6"/>
  <c r="Z42" i="6"/>
  <c r="Z18" i="6"/>
  <c r="Z16" i="6"/>
  <c r="AC14" i="6"/>
  <c r="V11" i="4" s="1"/>
  <c r="M30" i="9"/>
  <c r="Y30" i="6"/>
  <c r="AC30" i="6" s="1"/>
  <c r="V15" i="4" s="1"/>
  <c r="Y28" i="6"/>
  <c r="Z28" i="6" s="1"/>
  <c r="Y23" i="6"/>
  <c r="AC22" i="6" s="1"/>
  <c r="V12" i="4" s="1"/>
  <c r="Y5" i="6"/>
  <c r="Z5" i="6" s="1"/>
  <c r="Y4" i="6"/>
  <c r="W25" i="10"/>
  <c r="W22" i="10"/>
  <c r="L18" i="4" s="1"/>
  <c r="W19" i="10"/>
  <c r="L16" i="4" s="1"/>
  <c r="W17" i="10"/>
  <c r="L14" i="4" s="1"/>
  <c r="W15" i="10"/>
  <c r="L12" i="4" s="1"/>
  <c r="M10" i="10"/>
  <c r="W8" i="10"/>
  <c r="L8" i="4" s="1"/>
  <c r="E43" i="9"/>
  <c r="C43" i="9"/>
  <c r="M32" i="9"/>
  <c r="P32" i="9" s="1"/>
  <c r="R20" i="4" s="1"/>
  <c r="D34" i="10" l="1"/>
  <c r="M15" i="4"/>
  <c r="Y22" i="10"/>
  <c r="F34" i="10"/>
  <c r="K34" i="10"/>
  <c r="M10" i="4"/>
  <c r="E34" i="10"/>
  <c r="M14" i="4"/>
  <c r="X19" i="10"/>
  <c r="L34" i="10"/>
  <c r="C34" i="10"/>
  <c r="T13" i="4"/>
  <c r="U13" i="4"/>
  <c r="V48" i="6"/>
  <c r="N48" i="6"/>
  <c r="N5" i="9"/>
  <c r="P6" i="4" s="1"/>
  <c r="M32" i="10"/>
  <c r="G34" i="10"/>
  <c r="Z35" i="6"/>
  <c r="AB46" i="6"/>
  <c r="AB48" i="6" s="1"/>
  <c r="T25" i="4"/>
  <c r="Y38" i="6"/>
  <c r="Y48" i="6" s="1"/>
  <c r="J48" i="6"/>
  <c r="Z7" i="10"/>
  <c r="X24" i="10"/>
  <c r="H34" i="10"/>
  <c r="M8" i="4"/>
  <c r="F23" i="4"/>
  <c r="F27" i="4" s="1"/>
  <c r="J23" i="4"/>
  <c r="J27" i="4" s="1"/>
  <c r="X12" i="10"/>
  <c r="X22" i="10"/>
  <c r="P8" i="4"/>
  <c r="T11" i="4"/>
  <c r="U11" i="4"/>
  <c r="U15" i="4"/>
  <c r="T15" i="4"/>
  <c r="U6" i="4"/>
  <c r="T6" i="4"/>
  <c r="AD29" i="6"/>
  <c r="S14" i="4"/>
  <c r="AD35" i="6"/>
  <c r="S18" i="4"/>
  <c r="P22" i="9"/>
  <c r="R10" i="4" s="1"/>
  <c r="Z37" i="6"/>
  <c r="T9" i="4"/>
  <c r="U9" i="4"/>
  <c r="U12" i="4"/>
  <c r="T12" i="4"/>
  <c r="T23" i="4" s="1"/>
  <c r="T27" i="4" s="1"/>
  <c r="T7" i="4"/>
  <c r="U7" i="4"/>
  <c r="M43" i="9"/>
  <c r="AC27" i="6"/>
  <c r="V13" i="4" s="1"/>
  <c r="P26" i="9"/>
  <c r="R16" i="4" s="1"/>
  <c r="K25" i="4"/>
  <c r="M25" i="4" s="1"/>
  <c r="N22" i="9"/>
  <c r="P10" i="4" s="1"/>
  <c r="Z22" i="10"/>
  <c r="M12" i="4"/>
  <c r="O18" i="4"/>
  <c r="M6" i="4"/>
  <c r="Z9" i="10"/>
  <c r="Y12" i="10"/>
  <c r="C9" i="4"/>
  <c r="N9" i="4" s="1"/>
  <c r="Z19" i="10"/>
  <c r="X9" i="10"/>
  <c r="O16" i="4"/>
  <c r="G23" i="4"/>
  <c r="G27" i="4" s="1"/>
  <c r="K23" i="4"/>
  <c r="O25" i="4"/>
  <c r="I23" i="4"/>
  <c r="I27" i="4" s="1"/>
  <c r="M5" i="4"/>
  <c r="Z16" i="10"/>
  <c r="D13" i="4"/>
  <c r="Y19" i="10"/>
  <c r="C16" i="4"/>
  <c r="N16" i="4" s="1"/>
  <c r="Z21" i="10"/>
  <c r="D17" i="4"/>
  <c r="M21" i="4"/>
  <c r="O21" i="4"/>
  <c r="E23" i="4"/>
  <c r="E27" i="4" s="1"/>
  <c r="Y9" i="10"/>
  <c r="C11" i="4"/>
  <c r="N11" i="4" s="1"/>
  <c r="X25" i="10"/>
  <c r="D22" i="4"/>
  <c r="N7" i="4"/>
  <c r="M7" i="4"/>
  <c r="N25" i="4"/>
  <c r="Z12" i="10"/>
  <c r="H23" i="4"/>
  <c r="H27" i="4" s="1"/>
  <c r="S5" i="4"/>
  <c r="AD8" i="6"/>
  <c r="S7" i="4"/>
  <c r="AD12" i="6"/>
  <c r="S8" i="4"/>
  <c r="AD14" i="6"/>
  <c r="S11" i="4"/>
  <c r="AD27" i="6"/>
  <c r="S13" i="4"/>
  <c r="AD34" i="6"/>
  <c r="S16" i="4"/>
  <c r="AD36" i="6"/>
  <c r="S22" i="4"/>
  <c r="Q12" i="4"/>
  <c r="Q23" i="4" s="1"/>
  <c r="Q27" i="4" s="1"/>
  <c r="O43" i="9"/>
  <c r="AC46" i="6"/>
  <c r="U25" i="4"/>
  <c r="S12" i="4"/>
  <c r="AC3" i="6"/>
  <c r="Z30" i="6"/>
  <c r="Z4" i="6"/>
  <c r="AD3" i="6" s="1"/>
  <c r="Z46" i="6"/>
  <c r="P23" i="4"/>
  <c r="P27" i="4" s="1"/>
  <c r="R23" i="4"/>
  <c r="R27" i="4" s="1"/>
  <c r="O11" i="4"/>
  <c r="M18" i="4"/>
  <c r="X18" i="4" s="1"/>
  <c r="N18" i="4"/>
  <c r="S6" i="4"/>
  <c r="AD6" i="6"/>
  <c r="O9" i="4"/>
  <c r="AA46" i="6"/>
  <c r="S25" i="4"/>
  <c r="L23" i="4"/>
  <c r="L27" i="4" s="1"/>
  <c r="Z23" i="6"/>
  <c r="AD22" i="6" s="1"/>
  <c r="AA38" i="6"/>
  <c r="AA48" i="6" s="1"/>
  <c r="P43" i="9"/>
  <c r="M26" i="10"/>
  <c r="X14" i="4" l="1"/>
  <c r="X10" i="4"/>
  <c r="K27" i="4"/>
  <c r="M34" i="10"/>
  <c r="X8" i="4"/>
  <c r="X6" i="4"/>
  <c r="M11" i="4"/>
  <c r="X11" i="4" s="1"/>
  <c r="X12" i="4"/>
  <c r="X26" i="10"/>
  <c r="N23" i="4"/>
  <c r="N27" i="4" s="1"/>
  <c r="AD37" i="6"/>
  <c r="S21" i="4"/>
  <c r="X21" i="4" s="1"/>
  <c r="Y26" i="10"/>
  <c r="N43" i="9"/>
  <c r="M9" i="4"/>
  <c r="X9" i="4" s="1"/>
  <c r="Z26" i="10"/>
  <c r="M16" i="4"/>
  <c r="X16" i="4" s="1"/>
  <c r="C23" i="4"/>
  <c r="C27" i="4" s="1"/>
  <c r="D23" i="4"/>
  <c r="D27" i="4" s="1"/>
  <c r="X25" i="4"/>
  <c r="X7" i="4"/>
  <c r="M22" i="4"/>
  <c r="X22" i="4" s="1"/>
  <c r="O22" i="4"/>
  <c r="M17" i="4"/>
  <c r="X17" i="4" s="1"/>
  <c r="O17" i="4"/>
  <c r="O13" i="4"/>
  <c r="M13" i="4"/>
  <c r="V5" i="4"/>
  <c r="V23" i="4" s="1"/>
  <c r="AD46" i="6"/>
  <c r="V25" i="4"/>
  <c r="AC38" i="6"/>
  <c r="AC48" i="6" s="1"/>
  <c r="U5" i="4"/>
  <c r="U23" i="4" s="1"/>
  <c r="U27" i="4" s="1"/>
  <c r="AD30" i="6"/>
  <c r="AD38" i="6" s="1"/>
  <c r="AD48" i="6" s="1"/>
  <c r="S15" i="4"/>
  <c r="X15" i="4" s="1"/>
  <c r="Z38" i="6"/>
  <c r="Z48" i="6" s="1"/>
  <c r="X5" i="4"/>
  <c r="M23" i="4" l="1"/>
  <c r="M27" i="4" s="1"/>
  <c r="O23" i="4"/>
  <c r="O27" i="4" s="1"/>
  <c r="X13" i="4"/>
  <c r="X23" i="4" s="1"/>
  <c r="X27" i="4" s="1"/>
  <c r="V27" i="4"/>
  <c r="S23" i="4"/>
  <c r="S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Moriarty</author>
  </authors>
  <commentList>
    <comment ref="S35" authorId="0" shapeId="0" xr:uid="{00000000-0006-0000-0100-000001000000}">
      <text>
        <r>
          <rPr>
            <b/>
            <sz val="8"/>
            <color indexed="81"/>
            <rFont val="Tahoma"/>
          </rPr>
          <t>The Entrance Blue</t>
        </r>
      </text>
    </comment>
    <comment ref="J40" authorId="0" shapeId="0" xr:uid="{00000000-0006-0000-0100-000002000000}">
      <text>
        <r>
          <rPr>
            <b/>
            <sz val="10"/>
            <color indexed="81"/>
            <rFont val="Tahoma"/>
          </rPr>
          <t>Kincumber-Avoca tied with Toukley in the Grand Final but were declared sole premiers.</t>
        </r>
        <r>
          <rPr>
            <sz val="10"/>
            <color indexed="81"/>
            <rFont val="Tahoma"/>
          </rPr>
          <t xml:space="preserve">
</t>
        </r>
      </text>
    </comment>
    <comment ref="K41" authorId="0" shapeId="0" xr:uid="{00000000-0006-0000-0100-000003000000}">
      <text>
        <r>
          <rPr>
            <b/>
            <sz val="10"/>
            <color indexed="81"/>
            <rFont val="Tahoma"/>
          </rPr>
          <t>Lisarow-Ourimbah Black</t>
        </r>
        <r>
          <rPr>
            <sz val="10"/>
            <color indexed="81"/>
            <rFont val="Tahoma"/>
          </rPr>
          <t xml:space="preserve">
</t>
        </r>
      </text>
    </comment>
    <comment ref="L41" authorId="0" shapeId="0" xr:uid="{00000000-0006-0000-0100-000004000000}">
      <text>
        <r>
          <rPr>
            <b/>
            <sz val="8"/>
            <color indexed="81"/>
            <rFont val="Tahoma"/>
          </rPr>
          <t>The Entrance Blue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Moriarty</author>
  </authors>
  <commentList>
    <comment ref="J7" authorId="0" shapeId="0" xr:uid="{00000000-0006-0000-0700-000001000000}">
      <text>
        <r>
          <rPr>
            <b/>
            <sz val="8"/>
            <color indexed="81"/>
            <rFont val="Tahoma"/>
          </rPr>
          <t>Umina-Woy Woy District Youth Club</t>
        </r>
        <r>
          <rPr>
            <sz val="8"/>
            <color indexed="81"/>
            <rFont val="Tahoma"/>
          </rPr>
          <t xml:space="preserve">
</t>
        </r>
      </text>
    </comment>
    <comment ref="P7" authorId="0" shapeId="0" xr:uid="{00000000-0006-0000-0700-000002000000}">
      <text>
        <r>
          <rPr>
            <b/>
            <sz val="8"/>
            <color indexed="81"/>
            <rFont val="Tahoma"/>
          </rPr>
          <t>Umina-Woy Woy District Youth Club</t>
        </r>
        <r>
          <rPr>
            <sz val="8"/>
            <color indexed="81"/>
            <rFont val="Tahoma"/>
          </rPr>
          <t xml:space="preserve">
</t>
        </r>
      </text>
    </comment>
    <comment ref="X7" authorId="0" shapeId="0" xr:uid="{00000000-0006-0000-0700-000003000000}">
      <text>
        <r>
          <rPr>
            <b/>
            <sz val="8"/>
            <color indexed="81"/>
            <rFont val="Tahoma"/>
          </rPr>
          <t>Matcham Red</t>
        </r>
        <r>
          <rPr>
            <sz val="8"/>
            <color indexed="81"/>
            <rFont val="Tahoma"/>
          </rPr>
          <t xml:space="preserve">
</t>
        </r>
      </text>
    </comment>
    <comment ref="P8" authorId="0" shapeId="0" xr:uid="{00000000-0006-0000-0700-000004000000}">
      <text>
        <r>
          <rPr>
            <b/>
            <sz val="8"/>
            <color indexed="81"/>
            <rFont val="Tahoma"/>
          </rPr>
          <t>Wyong Gold</t>
        </r>
        <r>
          <rPr>
            <sz val="8"/>
            <color indexed="81"/>
            <rFont val="Tahoma"/>
          </rPr>
          <t xml:space="preserve">
</t>
        </r>
      </text>
    </comment>
    <comment ref="X8" authorId="0" shapeId="0" xr:uid="{00000000-0006-0000-0700-000005000000}">
      <text>
        <r>
          <rPr>
            <b/>
            <sz val="8"/>
            <color indexed="81"/>
            <rFont val="Tahoma"/>
          </rPr>
          <t>Matcham Red</t>
        </r>
        <r>
          <rPr>
            <sz val="8"/>
            <color indexed="81"/>
            <rFont val="Tahoma"/>
          </rPr>
          <t xml:space="preserve">
</t>
        </r>
      </text>
    </comment>
    <comment ref="P9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Kincumber Avoca Green</t>
        </r>
        <r>
          <rPr>
            <sz val="8"/>
            <color indexed="81"/>
            <rFont val="Tahoma"/>
          </rPr>
          <t xml:space="preserve"> defeeated Matcham Red in the final.
</t>
        </r>
      </text>
    </comment>
    <comment ref="P10" authorId="0" shapeId="0" xr:uid="{00000000-0006-0000-0700-000007000000}">
      <text>
        <r>
          <rPr>
            <b/>
            <sz val="8"/>
            <color indexed="81"/>
            <rFont val="Tahoma"/>
          </rPr>
          <t>Tuggerah Lakes Memorial</t>
        </r>
        <r>
          <rPr>
            <sz val="8"/>
            <color indexed="81"/>
            <rFont val="Tahoma"/>
          </rPr>
          <t xml:space="preserve">
</t>
        </r>
      </text>
    </comment>
    <comment ref="J11" authorId="0" shapeId="0" xr:uid="{00000000-0006-0000-0700-000008000000}">
      <text>
        <r>
          <rPr>
            <b/>
            <sz val="8"/>
            <color indexed="81"/>
            <rFont val="Tahoma"/>
          </rPr>
          <t>Joint premiership</t>
        </r>
        <r>
          <rPr>
            <sz val="8"/>
            <color indexed="81"/>
            <rFont val="Tahoma"/>
          </rPr>
          <t xml:space="preserve">
</t>
        </r>
      </text>
    </comment>
    <comment ref="Y11" authorId="0" shapeId="0" xr:uid="{00000000-0006-0000-0700-000009000000}">
      <text>
        <r>
          <rPr>
            <b/>
            <sz val="8"/>
            <color indexed="81"/>
            <rFont val="Tahoma"/>
          </rPr>
          <t>Tuggerah Lakes Memorial</t>
        </r>
        <r>
          <rPr>
            <sz val="8"/>
            <color indexed="81"/>
            <rFont val="Tahoma"/>
          </rPr>
          <t xml:space="preserve">
</t>
        </r>
      </text>
    </comment>
    <comment ref="J13" authorId="0" shapeId="0" xr:uid="{00000000-0006-0000-0700-00000A000000}">
      <text>
        <r>
          <rPr>
            <b/>
            <sz val="8"/>
            <color indexed="81"/>
            <rFont val="Tahoma"/>
          </rPr>
          <t>Tuggerah Lakes Memorial</t>
        </r>
        <r>
          <rPr>
            <sz val="8"/>
            <color indexed="81"/>
            <rFont val="Tahoma"/>
          </rPr>
          <t xml:space="preserve">
</t>
        </r>
      </text>
    </comment>
    <comment ref="P13" authorId="0" shapeId="0" xr:uid="{00000000-0006-0000-0700-00000B000000}">
      <text>
        <r>
          <rPr>
            <b/>
            <sz val="8"/>
            <color indexed="81"/>
            <rFont val="Tahoma"/>
          </rPr>
          <t>Tuggerah Lakes Memorial</t>
        </r>
        <r>
          <rPr>
            <sz val="8"/>
            <color indexed="81"/>
            <rFont val="Tahoma"/>
          </rPr>
          <t xml:space="preserve">
</t>
        </r>
      </text>
    </comment>
    <comment ref="X13" authorId="0" shapeId="0" xr:uid="{00000000-0006-0000-0700-00000C000000}">
      <text>
        <r>
          <rPr>
            <b/>
            <sz val="8"/>
            <color indexed="81"/>
            <rFont val="Tahoma"/>
          </rPr>
          <t>Doyalson-Wyee RSLYC</t>
        </r>
        <r>
          <rPr>
            <sz val="8"/>
            <color indexed="81"/>
            <rFont val="Tahoma"/>
          </rPr>
          <t xml:space="preserve">
</t>
        </r>
      </text>
    </comment>
    <comment ref="P14" authorId="0" shapeId="0" xr:uid="{00000000-0006-0000-0700-00000D000000}">
      <text>
        <r>
          <rPr>
            <b/>
            <sz val="8"/>
            <color indexed="81"/>
            <rFont val="Tahoma"/>
          </rPr>
          <t>Joint premiers:</t>
        </r>
        <r>
          <rPr>
            <sz val="8"/>
            <color indexed="81"/>
            <rFont val="Tahoma"/>
          </rPr>
          <t xml:space="preserve">
Woy Woy Gold and Lisarow-Ourimbah after an outright tie in the final.</t>
        </r>
      </text>
    </comment>
    <comment ref="X15" authorId="0" shapeId="0" xr:uid="{00000000-0006-0000-0700-00000E000000}">
      <text>
        <r>
          <rPr>
            <b/>
            <sz val="8"/>
            <color indexed="81"/>
            <rFont val="Tahoma"/>
          </rPr>
          <t>John Moriarty:</t>
        </r>
        <r>
          <rPr>
            <sz val="8"/>
            <color indexed="81"/>
            <rFont val="Tahoma"/>
          </rPr>
          <t xml:space="preserve">
Matcham Holgate Red</t>
        </r>
      </text>
    </comment>
    <comment ref="X16" authorId="0" shapeId="0" xr:uid="{00000000-0006-0000-0700-00000F000000}">
      <text>
        <r>
          <rPr>
            <b/>
            <sz val="8"/>
            <color indexed="81"/>
            <rFont val="Tahoma"/>
          </rPr>
          <t>Doyalson-Wyee RSLYC</t>
        </r>
        <r>
          <rPr>
            <sz val="8"/>
            <color indexed="81"/>
            <rFont val="Tahoma"/>
          </rPr>
          <t xml:space="preserve">
</t>
        </r>
      </text>
    </comment>
    <comment ref="P17" authorId="0" shapeId="0" xr:uid="{00000000-0006-0000-0700-000010000000}">
      <text>
        <r>
          <rPr>
            <b/>
            <sz val="8"/>
            <color indexed="81"/>
            <rFont val="Tahoma"/>
          </rPr>
          <t>Joint premiership:</t>
        </r>
        <r>
          <rPr>
            <sz val="8"/>
            <color indexed="81"/>
            <rFont val="Tahoma"/>
          </rPr>
          <t xml:space="preserve">
</t>
        </r>
      </text>
    </comment>
    <comment ref="P18" authorId="0" shapeId="0" xr:uid="{00000000-0006-0000-0700-000011000000}">
      <text>
        <r>
          <rPr>
            <b/>
            <sz val="8"/>
            <color indexed="81"/>
            <rFont val="Tahoma"/>
          </rPr>
          <t>John Moriarty:</t>
        </r>
        <r>
          <rPr>
            <sz val="8"/>
            <color indexed="81"/>
            <rFont val="Tahoma"/>
          </rPr>
          <t xml:space="preserve">
Woy Woy Blue</t>
        </r>
      </text>
    </comment>
    <comment ref="P19" authorId="0" shapeId="0" xr:uid="{00000000-0006-0000-0700-000012000000}">
      <text>
        <r>
          <rPr>
            <b/>
            <sz val="8"/>
            <color indexed="81"/>
            <rFont val="Tahoma"/>
          </rPr>
          <t>John Moriarty:</t>
        </r>
        <r>
          <rPr>
            <sz val="8"/>
            <color indexed="81"/>
            <rFont val="Tahoma"/>
          </rPr>
          <t xml:space="preserve">
Woy Woy Gold</t>
        </r>
      </text>
    </comment>
    <comment ref="X19" authorId="0" shapeId="0" xr:uid="{00000000-0006-0000-0700-000013000000}">
      <text>
        <r>
          <rPr>
            <b/>
            <sz val="8"/>
            <color indexed="81"/>
            <rFont val="Tahoma"/>
          </rPr>
          <t>Tuggerah Lakes Memorial JCC Blue</t>
        </r>
        <r>
          <rPr>
            <sz val="8"/>
            <color indexed="81"/>
            <rFont val="Tahoma"/>
          </rPr>
          <t xml:space="preserve">
</t>
        </r>
      </text>
    </comment>
    <comment ref="M22" authorId="0" shapeId="0" xr:uid="{00000000-0006-0000-0700-000014000000}">
      <text>
        <r>
          <rPr>
            <b/>
            <sz val="8"/>
            <color indexed="81"/>
            <rFont val="Tahoma"/>
          </rPr>
          <t>Narara-Wyoming Cubs</t>
        </r>
        <r>
          <rPr>
            <sz val="8"/>
            <color indexed="81"/>
            <rFont val="Tahoma"/>
          </rPr>
          <t xml:space="preserve">
</t>
        </r>
      </text>
    </comment>
    <comment ref="P22" authorId="0" shapeId="0" xr:uid="{00000000-0006-0000-0700-000015000000}">
      <text>
        <r>
          <rPr>
            <b/>
            <sz val="8"/>
            <color indexed="81"/>
            <rFont val="Tahoma"/>
          </rPr>
          <t>Narara White</t>
        </r>
        <r>
          <rPr>
            <sz val="8"/>
            <color indexed="81"/>
            <rFont val="Tahoma"/>
          </rPr>
          <t xml:space="preserve">
</t>
        </r>
      </text>
    </comment>
    <comment ref="S22" authorId="0" shapeId="0" xr:uid="{00000000-0006-0000-0700-000016000000}">
      <text>
        <r>
          <rPr>
            <b/>
            <sz val="8"/>
            <color indexed="81"/>
            <rFont val="Tahoma"/>
          </rPr>
          <t>Tuggerah Lakes Gold</t>
        </r>
        <r>
          <rPr>
            <sz val="8"/>
            <color indexed="81"/>
            <rFont val="Tahoma"/>
          </rPr>
          <t xml:space="preserve">
</t>
        </r>
      </text>
    </comment>
    <comment ref="P23" authorId="0" shapeId="0" xr:uid="{00000000-0006-0000-0700-000017000000}">
      <text>
        <r>
          <rPr>
            <b/>
            <sz val="8"/>
            <color indexed="81"/>
            <rFont val="Tahoma"/>
          </rPr>
          <t>Toukley White</t>
        </r>
        <r>
          <rPr>
            <sz val="8"/>
            <color indexed="81"/>
            <rFont val="Tahoma"/>
          </rPr>
          <t xml:space="preserve">
</t>
        </r>
      </text>
    </comment>
    <comment ref="T23" authorId="0" shapeId="0" xr:uid="{00000000-0006-0000-0700-000018000000}">
      <text>
        <r>
          <rPr>
            <b/>
            <sz val="8"/>
            <color indexed="81"/>
            <rFont val="Tahoma"/>
          </rPr>
          <t>Narara White</t>
        </r>
        <r>
          <rPr>
            <sz val="8"/>
            <color indexed="81"/>
            <rFont val="Tahoma"/>
          </rPr>
          <t xml:space="preserve">
</t>
        </r>
      </text>
    </comment>
    <comment ref="W26" authorId="0" shapeId="0" xr:uid="{00000000-0006-0000-0700-000019000000}">
      <text>
        <r>
          <rPr>
            <b/>
            <sz val="8"/>
            <color indexed="81"/>
            <rFont val="Tahoma"/>
          </rPr>
          <t>Umina Green</t>
        </r>
        <r>
          <rPr>
            <sz val="8"/>
            <color indexed="81"/>
            <rFont val="Tahoma"/>
          </rPr>
          <t xml:space="preserve">
</t>
        </r>
      </text>
    </comment>
    <comment ref="P27" authorId="0" shapeId="0" xr:uid="{00000000-0006-0000-0700-00001A000000}">
      <text>
        <r>
          <rPr>
            <b/>
            <sz val="8"/>
            <color indexed="81"/>
            <rFont val="Tahoma"/>
          </rPr>
          <t>Umina Green</t>
        </r>
        <r>
          <rPr>
            <sz val="8"/>
            <color indexed="81"/>
            <rFont val="Tahoma"/>
          </rPr>
          <t xml:space="preserve">
</t>
        </r>
      </text>
    </comment>
    <comment ref="V27" authorId="0" shapeId="0" xr:uid="{00000000-0006-0000-0700-00001B000000}">
      <text>
        <r>
          <rPr>
            <b/>
            <sz val="8"/>
            <color indexed="81"/>
            <rFont val="Tahoma"/>
          </rPr>
          <t>Narara-Wyoming Tigers</t>
        </r>
      </text>
    </comment>
    <comment ref="W27" authorId="0" shapeId="0" xr:uid="{00000000-0006-0000-0700-00001C000000}">
      <text>
        <r>
          <rPr>
            <b/>
            <sz val="8"/>
            <color indexed="81"/>
            <rFont val="Tahoma"/>
          </rPr>
          <t>Kincumber-Avoca Green</t>
        </r>
        <r>
          <rPr>
            <sz val="8"/>
            <color indexed="81"/>
            <rFont val="Tahoma"/>
          </rPr>
          <t xml:space="preserve">
</t>
        </r>
      </text>
    </comment>
    <comment ref="Q28" authorId="0" shapeId="0" xr:uid="{00000000-0006-0000-0700-00001D000000}">
      <text>
        <r>
          <rPr>
            <b/>
            <sz val="8"/>
            <color indexed="81"/>
            <rFont val="Tahoma"/>
          </rPr>
          <t>Narara-Wyoming Green</t>
        </r>
      </text>
    </comment>
    <comment ref="W28" authorId="0" shapeId="0" xr:uid="{00000000-0006-0000-0700-00001E000000}">
      <text>
        <r>
          <rPr>
            <b/>
            <sz val="8"/>
            <color indexed="81"/>
            <rFont val="Tahoma"/>
          </rPr>
          <t>Woy Woy Blue</t>
        </r>
        <r>
          <rPr>
            <sz val="8"/>
            <color indexed="81"/>
            <rFont val="Tahoma"/>
          </rPr>
          <t xml:space="preserve">
</t>
        </r>
      </text>
    </comment>
    <comment ref="W30" authorId="0" shapeId="0" xr:uid="{00000000-0006-0000-0700-00001F000000}">
      <text>
        <r>
          <rPr>
            <b/>
            <sz val="8"/>
            <color indexed="81"/>
            <rFont val="Tahoma"/>
          </rPr>
          <t>Umina Green</t>
        </r>
        <r>
          <rPr>
            <sz val="8"/>
            <color indexed="81"/>
            <rFont val="Tahoma"/>
          </rPr>
          <t xml:space="preserve">
</t>
        </r>
      </text>
    </comment>
    <comment ref="V31" authorId="0" shapeId="0" xr:uid="{00000000-0006-0000-0700-000020000000}">
      <text>
        <r>
          <rPr>
            <b/>
            <sz val="8"/>
            <color indexed="81"/>
            <rFont val="Tahoma"/>
          </rPr>
          <t>Tuggerah Lakes Gold</t>
        </r>
        <r>
          <rPr>
            <sz val="8"/>
            <color indexed="81"/>
            <rFont val="Tahoma"/>
          </rPr>
          <t xml:space="preserve">
</t>
        </r>
      </text>
    </comment>
    <comment ref="W31" authorId="0" shapeId="0" xr:uid="{00000000-0006-0000-0700-000021000000}">
      <text>
        <r>
          <rPr>
            <b/>
            <sz val="8"/>
            <color indexed="81"/>
            <rFont val="Tahoma"/>
          </rPr>
          <t>Matcham-Holgate Maroon</t>
        </r>
        <r>
          <rPr>
            <sz val="8"/>
            <color indexed="81"/>
            <rFont val="Tahoma"/>
          </rPr>
          <t xml:space="preserve">
</t>
        </r>
      </text>
    </comment>
    <comment ref="P33" authorId="0" shapeId="0" xr:uid="{00000000-0006-0000-0700-000022000000}">
      <text>
        <r>
          <rPr>
            <b/>
            <sz val="8"/>
            <color indexed="81"/>
            <rFont val="Tahoma"/>
          </rPr>
          <t>Kincumber Avoca Red</t>
        </r>
        <r>
          <rPr>
            <sz val="8"/>
            <color indexed="81"/>
            <rFont val="Tahoma"/>
          </rPr>
          <t xml:space="preserve">
</t>
        </r>
      </text>
    </comment>
    <comment ref="X34" authorId="0" shapeId="0" xr:uid="{00000000-0006-0000-0700-000023000000}">
      <text>
        <r>
          <rPr>
            <b/>
            <sz val="8"/>
            <color indexed="81"/>
            <rFont val="Tahoma"/>
          </rPr>
          <t>Kincumber Green</t>
        </r>
        <r>
          <rPr>
            <sz val="8"/>
            <color indexed="81"/>
            <rFont val="Tahoma"/>
          </rPr>
          <t xml:space="preserve">
</t>
        </r>
      </text>
    </comment>
    <comment ref="Q35" authorId="0" shapeId="0" xr:uid="{00000000-0006-0000-0700-000024000000}">
      <text>
        <r>
          <rPr>
            <b/>
            <sz val="8"/>
            <color indexed="81"/>
            <rFont val="Tahoma"/>
          </rPr>
          <t>Joint premiership:</t>
        </r>
        <r>
          <rPr>
            <sz val="8"/>
            <color indexed="81"/>
            <rFont val="Tahoma"/>
          </rPr>
          <t xml:space="preserve">
The Ent. Blue &amp; Woy Woy</t>
        </r>
      </text>
    </comment>
    <comment ref="X36" authorId="0" shapeId="0" xr:uid="{00000000-0006-0000-0700-000025000000}">
      <text>
        <r>
          <rPr>
            <b/>
            <sz val="8"/>
            <color indexed="81"/>
            <rFont val="Tahoma"/>
          </rPr>
          <t>The Entrance Blue</t>
        </r>
        <r>
          <rPr>
            <sz val="8"/>
            <color indexed="81"/>
            <rFont val="Tahoma"/>
          </rPr>
          <t xml:space="preserve">
</t>
        </r>
      </text>
    </comment>
    <comment ref="O37" authorId="0" shapeId="0" xr:uid="{00000000-0006-0000-0700-000026000000}">
      <text>
        <r>
          <rPr>
            <b/>
            <sz val="8"/>
            <color indexed="81"/>
            <rFont val="Tahoma"/>
          </rPr>
          <t>U13C Pennant:</t>
        </r>
        <r>
          <rPr>
            <sz val="8"/>
            <color indexed="81"/>
            <rFont val="Tahoma"/>
          </rPr>
          <t xml:space="preserve">
The Entrance Gold</t>
        </r>
      </text>
    </comment>
    <comment ref="R37" authorId="0" shapeId="0" xr:uid="{00000000-0006-0000-0700-000027000000}">
      <text>
        <r>
          <rPr>
            <b/>
            <sz val="8"/>
            <color indexed="81"/>
            <rFont val="Tahoma"/>
          </rPr>
          <t>U12C Pennant</t>
        </r>
      </text>
    </comment>
    <comment ref="X37" authorId="0" shapeId="0" xr:uid="{00000000-0006-0000-0700-000028000000}">
      <text>
        <r>
          <rPr>
            <b/>
            <sz val="8"/>
            <color indexed="81"/>
            <rFont val="Tahoma"/>
          </rPr>
          <t>Kincumber Green</t>
        </r>
        <r>
          <rPr>
            <sz val="8"/>
            <color indexed="81"/>
            <rFont val="Tahoma"/>
          </rPr>
          <t xml:space="preserve">
</t>
        </r>
      </text>
    </comment>
    <comment ref="AF37" authorId="0" shapeId="0" xr:uid="{00000000-0006-0000-0700-000029000000}">
      <text>
        <r>
          <rPr>
            <b/>
            <sz val="8"/>
            <color indexed="81"/>
            <rFont val="Tahoma"/>
          </rPr>
          <t>Under 10:</t>
        </r>
        <r>
          <rPr>
            <sz val="8"/>
            <color indexed="81"/>
            <rFont val="Tahoma"/>
          </rPr>
          <t xml:space="preserve">
14 teams played in U10A
2 teams played in U9-10 combined non-competition.</t>
        </r>
      </text>
    </comment>
    <comment ref="E39" authorId="0" shapeId="0" xr:uid="{00000000-0006-0000-0700-00002A000000}">
      <text>
        <r>
          <rPr>
            <b/>
            <sz val="8"/>
            <color indexed="81"/>
            <rFont val="Tahoma"/>
          </rPr>
          <t>The Entrance Blue</t>
        </r>
        <r>
          <rPr>
            <sz val="8"/>
            <color indexed="81"/>
            <rFont val="Tahoma"/>
          </rPr>
          <t xml:space="preserve">
</t>
        </r>
      </text>
    </comment>
    <comment ref="X39" authorId="0" shapeId="0" xr:uid="{00000000-0006-0000-0700-00002B000000}">
      <text>
        <r>
          <rPr>
            <b/>
            <sz val="8"/>
            <color indexed="81"/>
            <rFont val="Tahoma"/>
          </rPr>
          <t>The Entrance Blue</t>
        </r>
        <r>
          <rPr>
            <sz val="8"/>
            <color indexed="81"/>
            <rFont val="Tahoma"/>
          </rPr>
          <t xml:space="preserve">
</t>
        </r>
      </text>
    </comment>
    <comment ref="H40" authorId="0" shapeId="0" xr:uid="{00000000-0006-0000-0700-00002C000000}">
      <text>
        <r>
          <rPr>
            <b/>
            <sz val="10"/>
            <color indexed="81"/>
            <rFont val="Tahoma"/>
          </rPr>
          <t>Narara-Wyoming Green</t>
        </r>
      </text>
    </comment>
    <comment ref="X40" authorId="0" shapeId="0" xr:uid="{00000000-0006-0000-0700-00002D000000}">
      <text>
        <r>
          <rPr>
            <b/>
            <sz val="8"/>
            <color indexed="81"/>
            <rFont val="Tahoma"/>
          </rPr>
          <t>The Entrance Blue</t>
        </r>
        <r>
          <rPr>
            <sz val="8"/>
            <color indexed="81"/>
            <rFont val="Tahoma"/>
          </rPr>
          <t xml:space="preserve">
</t>
        </r>
      </text>
    </comment>
    <comment ref="M41" authorId="0" shapeId="0" xr:uid="{00000000-0006-0000-0700-00002E000000}">
      <text>
        <r>
          <rPr>
            <b/>
            <sz val="8"/>
            <color indexed="81"/>
            <rFont val="Tahoma"/>
          </rPr>
          <t>The Entrance Gold</t>
        </r>
        <r>
          <rPr>
            <sz val="8"/>
            <color indexed="81"/>
            <rFont val="Tahoma"/>
          </rPr>
          <t xml:space="preserve">
</t>
        </r>
      </text>
    </comment>
    <comment ref="N41" authorId="0" shapeId="0" xr:uid="{00000000-0006-0000-0700-00002F000000}">
      <text>
        <r>
          <rPr>
            <b/>
            <sz val="8"/>
            <color indexed="81"/>
            <rFont val="Tahoma"/>
          </rPr>
          <t>Terrigal-Matcham Maroon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Moriarty</author>
  </authors>
  <commentList>
    <comment ref="H11" authorId="0" shapeId="0" xr:uid="{00000000-0006-0000-0A00-000001000000}">
      <text>
        <r>
          <rPr>
            <b/>
            <sz val="8"/>
            <color indexed="81"/>
            <rFont val="Tahoma"/>
          </rPr>
          <t>Joint Premiership</t>
        </r>
        <r>
          <rPr>
            <sz val="8"/>
            <color indexed="81"/>
            <rFont val="Tahoma"/>
          </rPr>
          <t xml:space="preserve">
</t>
        </r>
      </text>
    </comment>
    <comment ref="F12" authorId="0" shapeId="0" xr:uid="{00000000-0006-0000-0A00-000002000000}">
      <text>
        <r>
          <rPr>
            <b/>
            <sz val="8"/>
            <color indexed="81"/>
            <rFont val="Tahoma"/>
          </rPr>
          <t>Lakeland Ice Cream Shield</t>
        </r>
      </text>
    </comment>
    <comment ref="F13" authorId="0" shapeId="0" xr:uid="{00000000-0006-0000-0A00-000003000000}">
      <text>
        <r>
          <rPr>
            <b/>
            <sz val="8"/>
            <color indexed="81"/>
            <rFont val="Tahoma"/>
          </rPr>
          <t xml:space="preserve">Lakeland Ice Cream Shield
</t>
        </r>
        <r>
          <rPr>
            <sz val="8"/>
            <color indexed="81"/>
            <rFont val="Tahoma"/>
            <family val="2"/>
          </rPr>
          <t>Doyalson-Wyee RSL Club Gold</t>
        </r>
      </text>
    </comment>
    <comment ref="G13" authorId="0" shapeId="0" xr:uid="{00000000-0006-0000-0A00-000004000000}">
      <text>
        <r>
          <rPr>
            <b/>
            <sz val="8"/>
            <color indexed="81"/>
            <rFont val="Tahoma"/>
          </rPr>
          <t>Margins of Gosford Shield</t>
        </r>
        <r>
          <rPr>
            <sz val="8"/>
            <color indexed="81"/>
            <rFont val="Tahoma"/>
          </rPr>
          <t xml:space="preserve">
Tuggerah Lakes Memorial JCC Gold</t>
        </r>
      </text>
    </comment>
    <comment ref="H13" authorId="0" shapeId="0" xr:uid="{00000000-0006-0000-0A00-000005000000}">
      <text>
        <r>
          <rPr>
            <b/>
            <sz val="8"/>
            <color indexed="81"/>
            <rFont val="Tahoma"/>
          </rPr>
          <t xml:space="preserve">The Consolidated Neon Shield
</t>
        </r>
        <r>
          <rPr>
            <sz val="8"/>
            <color indexed="81"/>
            <rFont val="Tahoma"/>
            <family val="2"/>
          </rPr>
          <t>Tuggerah Lakes Memorial JCC Gold</t>
        </r>
      </text>
    </comment>
    <comment ref="C16" authorId="0" shapeId="0" xr:uid="{00000000-0006-0000-0A00-000006000000}">
      <text>
        <r>
          <rPr>
            <b/>
            <sz val="8"/>
            <color indexed="81"/>
            <rFont val="Tahoma"/>
          </rPr>
          <t>716 players</t>
        </r>
      </text>
    </comment>
    <comment ref="F16" authorId="0" shapeId="0" xr:uid="{00000000-0006-0000-0A00-000007000000}">
      <text>
        <r>
          <rPr>
            <b/>
            <sz val="8"/>
            <color indexed="81"/>
            <rFont val="Tahoma"/>
          </rPr>
          <t>Lakeland Ice Cream Shield</t>
        </r>
      </text>
    </comment>
    <comment ref="G16" authorId="0" shapeId="0" xr:uid="{00000000-0006-0000-0A00-000008000000}">
      <text>
        <r>
          <rPr>
            <b/>
            <sz val="8"/>
            <color indexed="81"/>
            <rFont val="Tahoma"/>
          </rPr>
          <t>Margins of Gosford Shield</t>
        </r>
        <r>
          <rPr>
            <sz val="8"/>
            <color indexed="81"/>
            <rFont val="Tahoma"/>
          </rPr>
          <t xml:space="preserve">
</t>
        </r>
      </text>
    </comment>
    <comment ref="H16" authorId="0" shapeId="0" xr:uid="{00000000-0006-0000-0A00-000009000000}">
      <text>
        <r>
          <rPr>
            <b/>
            <sz val="8"/>
            <color indexed="81"/>
            <rFont val="Tahoma"/>
          </rPr>
          <t>The Consolidated Neon Shield</t>
        </r>
      </text>
    </comment>
  </commentList>
</comments>
</file>

<file path=xl/sharedStrings.xml><?xml version="1.0" encoding="utf-8"?>
<sst xmlns="http://schemas.openxmlformats.org/spreadsheetml/2006/main" count="1926" uniqueCount="462">
  <si>
    <t>Clubs</t>
  </si>
  <si>
    <t>First Grade</t>
  </si>
  <si>
    <t>Second Grade</t>
  </si>
  <si>
    <t>Third Grade</t>
  </si>
  <si>
    <t>Teams</t>
  </si>
  <si>
    <t>Premiers</t>
  </si>
  <si>
    <t>Club Champions</t>
  </si>
  <si>
    <t>Grades</t>
  </si>
  <si>
    <t>Brisbane Water Competitions</t>
  </si>
  <si>
    <t>1899-00</t>
  </si>
  <si>
    <t>Ourimbah</t>
  </si>
  <si>
    <t>1900-01</t>
  </si>
  <si>
    <t>1903-04</t>
  </si>
  <si>
    <t>1906-07</t>
  </si>
  <si>
    <t>Narara</t>
  </si>
  <si>
    <t>Narara in the Newcastle DCA</t>
  </si>
  <si>
    <t>1911-12</t>
  </si>
  <si>
    <t>1912-13</t>
  </si>
  <si>
    <t>Lambton</t>
  </si>
  <si>
    <t>Wyong District Cricket Association</t>
  </si>
  <si>
    <t>Yarramalong</t>
  </si>
  <si>
    <t>--</t>
  </si>
  <si>
    <t>1913-14</t>
  </si>
  <si>
    <t>1914-15</t>
  </si>
  <si>
    <t>1915-16</t>
  </si>
  <si>
    <t>1918-19</t>
  </si>
  <si>
    <t>1919-20</t>
  </si>
  <si>
    <t>1920-21</t>
  </si>
  <si>
    <t>1921-22</t>
  </si>
  <si>
    <t>Wyong Creek</t>
  </si>
  <si>
    <t>1922-23</t>
  </si>
  <si>
    <t>Jilliby</t>
  </si>
  <si>
    <t>1923-24</t>
  </si>
  <si>
    <t>1924-25</t>
  </si>
  <si>
    <t>Wyong</t>
  </si>
  <si>
    <t>1925-26</t>
  </si>
  <si>
    <t>1926-27</t>
  </si>
  <si>
    <t>Dora Creek</t>
  </si>
  <si>
    <t>1927-28</t>
  </si>
  <si>
    <t>1928-29</t>
  </si>
  <si>
    <t>1929-30</t>
  </si>
  <si>
    <t>Tuggerah</t>
  </si>
  <si>
    <t>1930-31</t>
  </si>
  <si>
    <t>1931-32</t>
  </si>
  <si>
    <t>1932-33</t>
  </si>
  <si>
    <t>1933-34</t>
  </si>
  <si>
    <t>Tacoma</t>
  </si>
  <si>
    <t>1934-35</t>
  </si>
  <si>
    <t>The Entrance</t>
  </si>
  <si>
    <t>1935-36</t>
  </si>
  <si>
    <t>1936-37</t>
  </si>
  <si>
    <t>1937-38</t>
  </si>
  <si>
    <t>1938-39</t>
  </si>
  <si>
    <t>1939-40</t>
  </si>
  <si>
    <t>1948-49</t>
  </si>
  <si>
    <t>1949-50</t>
  </si>
  <si>
    <t>1950-51</t>
  </si>
  <si>
    <t>1951-52</t>
  </si>
  <si>
    <t>West Wyong</t>
  </si>
  <si>
    <t>1952-53</t>
  </si>
  <si>
    <t>East Wyong</t>
  </si>
  <si>
    <t>1953-54</t>
  </si>
  <si>
    <t>Wyee</t>
  </si>
  <si>
    <t>1954-55</t>
  </si>
  <si>
    <t>1955-56</t>
  </si>
  <si>
    <t>1956-57</t>
  </si>
  <si>
    <t>1957-58</t>
  </si>
  <si>
    <t>1958-59</t>
  </si>
  <si>
    <t>1959-60</t>
  </si>
  <si>
    <t>Wyong RSL</t>
  </si>
  <si>
    <t>1960-61</t>
  </si>
  <si>
    <t>1961-62</t>
  </si>
  <si>
    <t>1962-63</t>
  </si>
  <si>
    <t>1963-64</t>
  </si>
  <si>
    <t>Toukley</t>
  </si>
  <si>
    <t>1964-65</t>
  </si>
  <si>
    <t>1965-66</t>
  </si>
  <si>
    <t>1966-67</t>
  </si>
  <si>
    <t>1967-68</t>
  </si>
  <si>
    <t>[µ] - In 1900-01 the competition folded within a month of commencing.</t>
  </si>
  <si>
    <t>[¥] - In 1936-37 The Entrance finished second.</t>
  </si>
  <si>
    <t>Wyong District Clubs (Wyong, Ourimbah) competed in the GDCA in 1938-39, whilst</t>
  </si>
  <si>
    <t>The Entrance played social matches. A Junior Competition consisted of teams from</t>
  </si>
  <si>
    <t>Dora Creek, Tacoma, Tuggerah and Wyong.</t>
  </si>
  <si>
    <t>Wyong District Clubs (Tacoma, Ourimbah) competed in the GDCA in 1939-40.</t>
  </si>
  <si>
    <t>During 1968, the four remaining WDCA clubs amalgamated into two.</t>
  </si>
  <si>
    <t>Wyong-Tuggerah and Toukley-Dooralong then joined the GDCA in 1968-69.</t>
  </si>
  <si>
    <t>Gosford District Cricket Association</t>
  </si>
  <si>
    <t>Kincumber</t>
  </si>
  <si>
    <t>Terrigal</t>
  </si>
  <si>
    <t>Gosford</t>
  </si>
  <si>
    <t>Erina</t>
  </si>
  <si>
    <t>Lisarow</t>
  </si>
  <si>
    <t>Matcham</t>
  </si>
  <si>
    <t>Woy Woy</t>
  </si>
  <si>
    <t>Training School</t>
  </si>
  <si>
    <t>1940-41</t>
  </si>
  <si>
    <t>1944-45</t>
  </si>
  <si>
    <t>1945-46</t>
  </si>
  <si>
    <t>1946-47</t>
  </si>
  <si>
    <t>1947-48</t>
  </si>
  <si>
    <t>Lisarow-Ourimbah</t>
  </si>
  <si>
    <t>Matcham-Holgate</t>
  </si>
  <si>
    <t>Kulnura</t>
  </si>
  <si>
    <t>East Gosford</t>
  </si>
  <si>
    <t>Peat's Ridge</t>
  </si>
  <si>
    <t>Kincumber-Avoca</t>
  </si>
  <si>
    <t>1968-69</t>
  </si>
  <si>
    <t>Narara-Wyoming</t>
  </si>
  <si>
    <t>1969-70</t>
  </si>
  <si>
    <t>Mount Penang</t>
  </si>
  <si>
    <t>[Ξ] - In 1924-25 Gosford probably finished ahead of Erina to win Third Grade.</t>
  </si>
  <si>
    <t>[¥] - For 1938-39 there are scores for the opening day of the last round of matches</t>
  </si>
  <si>
    <t xml:space="preserve">        but not for the concluding day. The following quote from GT 20/4/39 narrows</t>
  </si>
  <si>
    <t xml:space="preserve">        the contenders for the Second Grade Association Cup down to two;</t>
  </si>
  <si>
    <t xml:space="preserve">            "There is an intense struggle in the Cup between Erina and Lisarow, and</t>
  </si>
  <si>
    <t xml:space="preserve">            the result will not be known till the close of play next Saturday."</t>
  </si>
  <si>
    <t xml:space="preserve">         Lisarow were playing Gosford and Erina already had first innings over Narara.</t>
  </si>
  <si>
    <t xml:space="preserve">  _xFFFE_  - In 1954-55 &amp; 1955-56 there were two divisions of Second Grade. The winners</t>
  </si>
  <si>
    <t xml:space="preserve">        of "A" and "B" Divisions met in the Final. Clubs which had two grade teams </t>
  </si>
  <si>
    <t xml:space="preserve">        fielded them in First grade and Second Grade "A" Division. The "B" Division</t>
  </si>
  <si>
    <t xml:space="preserve">        was restricted to the single-team clubs.</t>
  </si>
  <si>
    <t xml:space="preserve">  ²  - In 1956-57 The three grades were "First", "Reserve" and "Second". Narara won</t>
  </si>
  <si>
    <t xml:space="preserve">        Reserve Grade and Woy Woy won Second Grade. Of the six clubs with First</t>
  </si>
  <si>
    <t xml:space="preserve">        Grade teams, four also had Reserve Grade teams and two had Second Grade</t>
  </si>
  <si>
    <t xml:space="preserve">        teams. Narara, who had no First grade, were the only club to have Reserve and</t>
  </si>
  <si>
    <t xml:space="preserve">        Second grade sides.</t>
  </si>
  <si>
    <t xml:space="preserve">  ³  - In the 1966-67 2nd Grade Final, Gosford and Lisarow-Ourimbah had an outright tie.</t>
  </si>
  <si>
    <t>Gosford-Wyong District Cricket Association</t>
  </si>
  <si>
    <t>1970-71</t>
  </si>
  <si>
    <t>Matcham-Mountains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</si>
  <si>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</si>
  <si>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</si>
  <si>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</si>
  <si>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</si>
  <si>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</si>
  <si>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</si>
  <si>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</si>
  <si>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</si>
  <si>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</si>
  <si>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Doyalson-Wyee</t>
  </si>
  <si>
    <t>1980-81</t>
  </si>
  <si>
    <t>1981-82</t>
  </si>
  <si>
    <t>Umina</t>
  </si>
  <si>
    <t>1982-83</t>
  </si>
  <si>
    <t>1983-84</t>
  </si>
  <si>
    <t>1984-85</t>
  </si>
  <si>
    <t>1985-86</t>
  </si>
  <si>
    <t>1986-87</t>
  </si>
  <si>
    <t>1987-88</t>
  </si>
  <si>
    <t>1988-89</t>
  </si>
  <si>
    <t>Mountains-Kariong</t>
  </si>
  <si>
    <t>1989-90</t>
  </si>
  <si>
    <t>1990-91</t>
  </si>
  <si>
    <t>1991-92</t>
  </si>
  <si>
    <t>1992-93</t>
  </si>
  <si>
    <t>1993-94</t>
  </si>
  <si>
    <t>1994-95</t>
  </si>
  <si>
    <t>1995-96</t>
  </si>
  <si>
    <t>Notes:</t>
  </si>
  <si>
    <t>in 1977-78, Fourth Grade played in two divisions - when there was no play in the</t>
  </si>
  <si>
    <t>Final, Wyong and St. Edwards were declared joint premiers.</t>
  </si>
  <si>
    <t>1996-97</t>
  </si>
  <si>
    <t>1997-98</t>
  </si>
  <si>
    <t>1998-99</t>
  </si>
  <si>
    <t>In 1985-86 and 1996-97, Fifth Grade was played in two divisions.</t>
  </si>
  <si>
    <t>Fourth Grade</t>
  </si>
  <si>
    <t>Fifth Grade</t>
  </si>
  <si>
    <t>Sixth Grade</t>
  </si>
  <si>
    <t>Under 16</t>
  </si>
  <si>
    <t>1999-00</t>
  </si>
  <si>
    <t>2000-01</t>
  </si>
  <si>
    <t>2001-02</t>
  </si>
  <si>
    <t>[§] - In 1930-31 Tuggerah met either Wyong or Lakeside in the First Grade Final.</t>
  </si>
  <si>
    <t>Doyalson-Wyee &amp; Davidstown</t>
  </si>
  <si>
    <t>Davistown</t>
  </si>
  <si>
    <t>Doyalson-Wyee RSLYC</t>
  </si>
  <si>
    <t>Tuggerah Lakes Memorial</t>
  </si>
  <si>
    <t>B Griffith</t>
  </si>
  <si>
    <t>Beattie &amp; Frost (Best U14 Rep)</t>
  </si>
  <si>
    <t>Russell Guest</t>
  </si>
  <si>
    <t>David Hook</t>
  </si>
  <si>
    <t>R.H. Creighton (Best U10 Rep)</t>
  </si>
  <si>
    <t>Myer (Best U12 Rep)</t>
  </si>
  <si>
    <t>Tom Dixon</t>
  </si>
  <si>
    <t>Guy Saunders</t>
  </si>
  <si>
    <t>G. Briggs</t>
  </si>
  <si>
    <t>Gosford &amp; Tuggerah Lakes Memorial</t>
  </si>
  <si>
    <t>Under 14 Consolodated Neon</t>
  </si>
  <si>
    <t>D. Mellish</t>
  </si>
  <si>
    <t>Harold Bowen</t>
  </si>
  <si>
    <t>Highest Individual Score</t>
  </si>
  <si>
    <t>Most Runs in the Season - All Age Groups</t>
  </si>
  <si>
    <t>P. Brennan</t>
  </si>
  <si>
    <t>Under 10 (Lakeland Ice Cream)</t>
  </si>
  <si>
    <t>Paul Mills (Woy Woy)</t>
  </si>
  <si>
    <t>R. Brown (Narara)</t>
  </si>
  <si>
    <t>Under 12 (Margins of Gosford)</t>
  </si>
  <si>
    <t>Bill Colbran</t>
  </si>
  <si>
    <t>Wayne Andrews</t>
  </si>
  <si>
    <t>1st</t>
  </si>
  <si>
    <t>GWDCA</t>
  </si>
  <si>
    <t>Totals</t>
  </si>
  <si>
    <t>2nd</t>
  </si>
  <si>
    <t>3rd</t>
  </si>
  <si>
    <t>4th</t>
  </si>
  <si>
    <t>5th</t>
  </si>
  <si>
    <t>6th</t>
  </si>
  <si>
    <t>CC</t>
  </si>
  <si>
    <t>ODLO</t>
  </si>
  <si>
    <t>U16</t>
  </si>
  <si>
    <t>Total</t>
  </si>
  <si>
    <t>Premiership</t>
  </si>
  <si>
    <t>2nd-6th</t>
  </si>
  <si>
    <t>Mangrove Mountain</t>
  </si>
  <si>
    <t>Ent</t>
  </si>
  <si>
    <t>Tky</t>
  </si>
  <si>
    <t>Woy</t>
  </si>
  <si>
    <t>GDCA</t>
  </si>
  <si>
    <t>WDCA</t>
  </si>
  <si>
    <t>BW</t>
  </si>
  <si>
    <t>NCA</t>
  </si>
  <si>
    <t>pre-1970</t>
  </si>
  <si>
    <t>Gosford-Wyong District Junior Cricket Association</t>
  </si>
  <si>
    <t>Under 16A</t>
  </si>
  <si>
    <t>Under 16B</t>
  </si>
  <si>
    <t>Under 15A</t>
  </si>
  <si>
    <t>Under 15B</t>
  </si>
  <si>
    <t>Under 14A</t>
  </si>
  <si>
    <t>Under 14B</t>
  </si>
  <si>
    <t>Under 14C</t>
  </si>
  <si>
    <t>Under 13B</t>
  </si>
  <si>
    <t>Under 13C</t>
  </si>
  <si>
    <t>Under 13A</t>
  </si>
  <si>
    <t>Under 12B</t>
  </si>
  <si>
    <t>Under 12C</t>
  </si>
  <si>
    <t>Under 12A</t>
  </si>
  <si>
    <t>Under 11B</t>
  </si>
  <si>
    <t>Under 11C</t>
  </si>
  <si>
    <t>Under 11A</t>
  </si>
  <si>
    <t>Under 11 North</t>
  </si>
  <si>
    <t>Under 11 South</t>
  </si>
  <si>
    <t>Under 10A</t>
  </si>
  <si>
    <t>Tuggerah Lakes</t>
  </si>
  <si>
    <t>Not known</t>
  </si>
  <si>
    <t>(The Entrance)</t>
  </si>
  <si>
    <t>(Matcham-Holgate)</t>
  </si>
  <si>
    <t>The Entrance &amp; Woy Woy</t>
  </si>
  <si>
    <t>Doyalson-Wyee &amp; Davistown</t>
  </si>
  <si>
    <t>Gosford &amp; Tuggerah Lakes</t>
  </si>
  <si>
    <t>U16B</t>
  </si>
  <si>
    <t>U15A</t>
  </si>
  <si>
    <t>U15B</t>
  </si>
  <si>
    <t>U14A</t>
  </si>
  <si>
    <t>U14B</t>
  </si>
  <si>
    <t>U14C</t>
  </si>
  <si>
    <t>U13A</t>
  </si>
  <si>
    <t>U13B</t>
  </si>
  <si>
    <t>U13C</t>
  </si>
  <si>
    <t>U12A</t>
  </si>
  <si>
    <t>U12B</t>
  </si>
  <si>
    <t>U12C</t>
  </si>
  <si>
    <t>U11A</t>
  </si>
  <si>
    <t>U11B</t>
  </si>
  <si>
    <t>U11C</t>
  </si>
  <si>
    <t>U10A</t>
  </si>
  <si>
    <t>U16A</t>
  </si>
  <si>
    <t>U11N</t>
  </si>
  <si>
    <t>U11S</t>
  </si>
  <si>
    <t>Other A</t>
  </si>
  <si>
    <t>B or C</t>
  </si>
  <si>
    <t>GWDJCA</t>
  </si>
  <si>
    <t>See Notes</t>
  </si>
  <si>
    <t>Lisarow-Ourimbah &amp; Woy Woy</t>
  </si>
  <si>
    <t>Teams by Age Division</t>
  </si>
  <si>
    <t>U15</t>
  </si>
  <si>
    <t>U14</t>
  </si>
  <si>
    <t>U13</t>
  </si>
  <si>
    <t>U12</t>
  </si>
  <si>
    <t>U11</t>
  </si>
  <si>
    <t>U10</t>
  </si>
  <si>
    <t>U9</t>
  </si>
  <si>
    <t>U8</t>
  </si>
  <si>
    <t>2002-03</t>
  </si>
  <si>
    <t>Season</t>
  </si>
  <si>
    <t>Competition</t>
  </si>
  <si>
    <t>Notes</t>
  </si>
  <si>
    <t>Grade</t>
  </si>
  <si>
    <t>Toukley and Kincumber met in the final</t>
  </si>
  <si>
    <t>Davistown Blue played in the final. Their opponents are unknown.</t>
  </si>
  <si>
    <t>Narara played in the final. Their opponents are unknown.</t>
  </si>
  <si>
    <t>Lisarow finished second.</t>
  </si>
  <si>
    <t>Mathcam Red 4-8 and Kincumber Green 41 met in the final</t>
  </si>
  <si>
    <t>Umina 136 and Narara 6-116 met in the final [CCE 30/03/1973]</t>
  </si>
  <si>
    <t>Narara ? and Woy Woy 5-105 met in the final. [CCE 29/03/1974]</t>
  </si>
  <si>
    <t>St.Edwards &amp; Wyong</t>
  </si>
  <si>
    <t>This grade was played in two divisions - when there was no play in the Final, Wyong and St. Edwards were declared joint premiers.</t>
  </si>
  <si>
    <t>This grade was played in two divisions.</t>
  </si>
  <si>
    <t>This grade was played under the one-day rules adopted as a separate division in 1997-98.</t>
  </si>
  <si>
    <t>Abandoned</t>
  </si>
  <si>
    <t>The competition was abandoned after one round in which not all matches were completed.</t>
  </si>
  <si>
    <t>Juniors</t>
  </si>
  <si>
    <t>None</t>
  </si>
  <si>
    <t>A junior competition consisted of teams from Dora Creek, Tacoma, Tuggerah and Wyong.</t>
  </si>
  <si>
    <t>Wyong and Ourimbah competed in the GDCA, while The Entrance played social matches only</t>
  </si>
  <si>
    <t>Tuggerah and Ourimbah competed in the GDCA.</t>
  </si>
  <si>
    <t>During 1968, the four remaining WDCA clubs amalgamated into two. Wyong-Tuggerah and Toukley-Dooralong then joined the GDCA in 1968-69.</t>
  </si>
  <si>
    <t>GWDWCA</t>
  </si>
  <si>
    <t>Only</t>
  </si>
  <si>
    <t>Woy Woy defeated Wyong in the final [CCE 05/04/1974]</t>
  </si>
  <si>
    <t>Notes for where the Premiers are unknown.</t>
  </si>
  <si>
    <t>Narara and Kincumber met in the final. This must be the Narara premiership won by Mick Cross, Trev Fortune, Aaron Sharp etc.</t>
  </si>
  <si>
    <t>Sources supplementing paper.</t>
  </si>
  <si>
    <t>The Entrance White 3-27 and Narara ? Met in the final [CCE 12/03/1971]. This is the year in which Greg Smith won, and still has the cap.</t>
  </si>
  <si>
    <t>Less joint premierships and combined teams</t>
  </si>
  <si>
    <t>Grand Totals</t>
  </si>
  <si>
    <t>Lis0</t>
  </si>
  <si>
    <t>Lis1</t>
  </si>
  <si>
    <t>Lis2</t>
  </si>
  <si>
    <t>Kin0</t>
  </si>
  <si>
    <t>Kin1</t>
  </si>
  <si>
    <t>Gos0</t>
  </si>
  <si>
    <t>Gos1</t>
  </si>
  <si>
    <t>Sort</t>
  </si>
  <si>
    <t>Mtn1</t>
  </si>
  <si>
    <t>Mtn2</t>
  </si>
  <si>
    <t>Mtn3</t>
  </si>
  <si>
    <t>MtP0</t>
  </si>
  <si>
    <t>MtP1</t>
  </si>
  <si>
    <t>Mtn0</t>
  </si>
  <si>
    <t>Others</t>
  </si>
  <si>
    <t>Zoth0</t>
  </si>
  <si>
    <t>Zoth1</t>
  </si>
  <si>
    <t>Zoth2</t>
  </si>
  <si>
    <t>Zoth3</t>
  </si>
  <si>
    <t>Zoth4</t>
  </si>
  <si>
    <t>Zoth5</t>
  </si>
  <si>
    <t>Zoth7</t>
  </si>
  <si>
    <t>Zoth8</t>
  </si>
  <si>
    <t>Zoth9</t>
  </si>
  <si>
    <t>Nar0</t>
  </si>
  <si>
    <t>Nar1</t>
  </si>
  <si>
    <t>Wyg0</t>
  </si>
  <si>
    <t>Wyg1</t>
  </si>
  <si>
    <t>Wyg2</t>
  </si>
  <si>
    <t>Wyg3</t>
  </si>
  <si>
    <t>Wyg4</t>
  </si>
  <si>
    <t>ZZ1</t>
  </si>
  <si>
    <t>ZZ2</t>
  </si>
  <si>
    <t>pre-1971 tallies</t>
  </si>
  <si>
    <t>Yar</t>
  </si>
  <si>
    <t>less duplicates</t>
  </si>
  <si>
    <t>Grand Total</t>
  </si>
  <si>
    <t>St. Edwards</t>
  </si>
  <si>
    <t>[Tuggerah]</t>
  </si>
  <si>
    <t>2nd-3rd</t>
  </si>
  <si>
    <t>Grand</t>
  </si>
  <si>
    <t>Premierships</t>
  </si>
  <si>
    <t>Fred Mills advises that he has his son's Woy Woy premiership cap from U14's in 1978-79</t>
  </si>
  <si>
    <t>Note:</t>
  </si>
  <si>
    <t>All Under 16(A) premierships are listed both for seniors and juniors, but are not counted twice in the Grand Total.</t>
  </si>
  <si>
    <t>Umina 136 lost to Narara 7-139 in the final [CCE 04/04/1973]. R McCool &amp; K Dewar played for Umina, G Rowlands, J Liddle &amp; S Smith for Narara.</t>
  </si>
  <si>
    <t>Sourced from newspapers.</t>
  </si>
  <si>
    <t>All</t>
  </si>
  <si>
    <t>U10 Matcham Red beat The Entrance, U12 Umina-WWDYC 90 beat Matcham 40 &amp; 18 (R McCool 4-9 &amp; 7-12) and U14 Umina-WWDYC won. [CCE 24/03/1972 p26]</t>
  </si>
  <si>
    <t>Under 14</t>
  </si>
  <si>
    <t>Under 12</t>
  </si>
  <si>
    <t>Under 10</t>
  </si>
  <si>
    <t>Gosford District Cricket Association (Juniors)</t>
  </si>
  <si>
    <t>Doyalson Gold and Umina Red met in the final. Mark Cattley played for Umina. Steve Cattley has the cap at home.</t>
  </si>
  <si>
    <t>Umina and Gosford played in the final. Simon Blake played for Umina. Steve Cattley has the cap at home.</t>
  </si>
  <si>
    <t>(Doyalson-Wyee)</t>
  </si>
  <si>
    <t>(Woy Woy)</t>
  </si>
  <si>
    <t>(Toukley)</t>
  </si>
  <si>
    <t>(Kincumber-Avoca)</t>
  </si>
  <si>
    <t>2003-04</t>
  </si>
  <si>
    <t>(Umina)</t>
  </si>
  <si>
    <t>Terrigal-Matcham</t>
  </si>
  <si>
    <t>G</t>
  </si>
  <si>
    <t>2004-05</t>
  </si>
  <si>
    <t>Seventh Grade</t>
  </si>
  <si>
    <t>7th</t>
  </si>
  <si>
    <t>Under 15C</t>
  </si>
  <si>
    <t>(Terrigal-Matcham)</t>
  </si>
  <si>
    <t>Ter0</t>
  </si>
  <si>
    <t>Ter1</t>
  </si>
  <si>
    <t>Ter2</t>
  </si>
  <si>
    <t>Ter3</t>
  </si>
  <si>
    <t>U15C</t>
  </si>
  <si>
    <t>2005-06</t>
  </si>
  <si>
    <t>Eighth Grade</t>
  </si>
  <si>
    <t>8th</t>
  </si>
  <si>
    <t>2nd-8th</t>
  </si>
  <si>
    <t>13+2</t>
  </si>
  <si>
    <t>2006-07</t>
  </si>
  <si>
    <t>2007-08</t>
  </si>
  <si>
    <t>2008-09</t>
  </si>
  <si>
    <t>2009-10</t>
  </si>
  <si>
    <t>Ninth Grade</t>
  </si>
  <si>
    <t>Tenth Grade</t>
  </si>
  <si>
    <t>Warnervale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</si>
  <si>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</si>
  <si>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</si>
  <si>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</si>
  <si>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</si>
  <si>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</si>
  <si>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</si>
  <si>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</si>
  <si>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</si>
  <si>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</si>
  <si>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</si>
  <si>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Northern Power</t>
  </si>
  <si>
    <t>Southern Spirit</t>
  </si>
  <si>
    <t>Brisbane Water</t>
  </si>
  <si>
    <t>Terrigal-Matcham                                                    Brisbane Water</t>
  </si>
  <si>
    <t>Under 21</t>
  </si>
  <si>
    <t>Kincumber-Avoca               Northern Power (T20)</t>
  </si>
  <si>
    <t>Lisarow-Ourimbah                       Wyong (T20)</t>
  </si>
  <si>
    <t>2020-21</t>
  </si>
  <si>
    <t>2021-22</t>
  </si>
  <si>
    <t>Lisarow-Ourimbah Black</t>
  </si>
  <si>
    <t>Wyong Gold</t>
  </si>
  <si>
    <t>The Entrance Blue</t>
  </si>
  <si>
    <t>Womens T20 1st Grade</t>
  </si>
  <si>
    <t>Womens T20 2ndGrade</t>
  </si>
  <si>
    <t>The Entrance White</t>
  </si>
  <si>
    <t>Lisarow-Ourimbah                      Narara-Wyoming  (ODLO)                     Wyong (T20)</t>
  </si>
  <si>
    <t>The Entrance                The Entrance  (ODLO)            The Entrance (T20)</t>
  </si>
  <si>
    <t>Wyong                          The Entrance (ODLO)                Warnervale (T20)</t>
  </si>
  <si>
    <t>The Entrance                Narara Wyoming  (ODLO)            Warnervale (T20)</t>
  </si>
  <si>
    <t>2022-23</t>
  </si>
  <si>
    <t>Kincumber-Avoca                Wyong  (ODLO)            Southern Spirit (T20)</t>
  </si>
  <si>
    <t>The Entrance                Warnervale  (ODLO)            The Entrance (T20)</t>
  </si>
  <si>
    <t>Lisarow Ourimbah</t>
  </si>
  <si>
    <t>Northern Power Orange</t>
  </si>
  <si>
    <t>Womens T20 3rdGrade</t>
  </si>
  <si>
    <t>Lower Grade One-Day Comp.</t>
  </si>
  <si>
    <t>Narara-Wyoming                    Terrigal-Matcham (ODLO)                  Terrigal-Matcham (T20)</t>
  </si>
  <si>
    <t>Brisbane Water                           Brisbane Water (ODLO)</t>
  </si>
  <si>
    <t>Southern Spirit                 Southern Spirit (ODLO)</t>
  </si>
  <si>
    <t>Terrigal-Matcham                  Wyong (ODLO)</t>
  </si>
  <si>
    <t>Warnervale                      Southern Spirit (ODLO)</t>
  </si>
  <si>
    <t>Warnervale                    Lisarow-Ourimbah (ODLO)</t>
  </si>
  <si>
    <t>Warnervale            Warnervale (ODLO)</t>
  </si>
  <si>
    <t>Lisarow-Ourimbah               Lisarow-Ourimbah (ODLO)</t>
  </si>
  <si>
    <t>Southern Spirit                               Brisbane Water  (ODLO)</t>
  </si>
  <si>
    <t>Northern Power               The Entrance  (ODLO)</t>
  </si>
  <si>
    <t>Narara-Wyoming                   Narara-Wyoming  (ODLO)</t>
  </si>
  <si>
    <t>Northern Power                    Southern Spirit  (ODLO)</t>
  </si>
  <si>
    <t>Kincumber-Avoca                       Kincumber-Avoca  (ODLO)</t>
  </si>
  <si>
    <t>Warnervale                     Warnervale  (ODLO)</t>
  </si>
  <si>
    <t>Wyong                                                Wyong  (ODLO)</t>
  </si>
  <si>
    <t>Southern Spirit                          Northern Power  (ODLO)</t>
  </si>
  <si>
    <t>Kincumber-Avoca               The Entrance  (ODLO)</t>
  </si>
  <si>
    <t>Narara-Wyoming                 Warnervale  (ODLO)</t>
  </si>
  <si>
    <t>Warnervale                 The Entrance  (ODLO)</t>
  </si>
  <si>
    <t>Southern Spirit     Northern Power  (ODLO)</t>
  </si>
  <si>
    <t>Lisarow-Ourimbah               Lisarow-Ourimbah  (ODLO)</t>
  </si>
  <si>
    <t>Wyong                  Wyong  (ODLO)</t>
  </si>
  <si>
    <t>Lisarow-Ourimbah                     Lisarow-Ourimbah  (ODLO)</t>
  </si>
  <si>
    <t>Kincumber-Avoca                Lisarow-Ourimbah (ODLO)           Kincumber-Avoca (T20)</t>
  </si>
  <si>
    <t>Masters (Over 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</si>
</sst>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6"/>
      <name val="Tahoma"/>
      <family val="2"/>
    </font>
    <font>
      <sz val="8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8"/>
      <color indexed="81"/>
      <name val="Tahoma"/>
      <family val="2"/>
    </font>
    <font>
      <b/>
      <sz val="8"/>
      <name val="Arial"/>
      <family val="2"/>
    </font>
    <font>
      <i/>
      <sz val="8"/>
      <color indexed="10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7"/>
      <name val="Arial"/>
      <family val="2"/>
    </font>
    <font>
      <sz val="10"/>
      <color indexed="81"/>
      <name val="Tahoma"/>
    </font>
    <font>
      <b/>
      <sz val="10"/>
      <color indexed="81"/>
      <name val="Tahoma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8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7" xfId="0" applyFont="1" applyFill="1" applyBorder="1"/>
    <xf numFmtId="0" fontId="2" fillId="3" borderId="0" xfId="0" applyFont="1" applyFill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2" fillId="8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opLeftCell="A114" workbookViewId="0"/>
  </sheetViews>
  <sheetFormatPr defaultRowHeight="12.75" x14ac:dyDescent="0.2"/>
  <cols>
    <col min="2" max="4" width="3.7109375" customWidth="1"/>
    <col min="5" max="8" width="15.7109375" style="1" customWidth="1"/>
    <col min="9" max="12" width="16.7109375" style="1" customWidth="1"/>
  </cols>
  <sheetData>
    <row r="1" spans="1:12" x14ac:dyDescent="0.2">
      <c r="B1" t="s">
        <v>0</v>
      </c>
      <c r="E1" s="1" t="s">
        <v>1</v>
      </c>
      <c r="F1" s="1" t="s">
        <v>2</v>
      </c>
      <c r="G1" s="1" t="s">
        <v>3</v>
      </c>
    </row>
    <row r="2" spans="1:12" x14ac:dyDescent="0.2">
      <c r="C2" t="s">
        <v>4</v>
      </c>
      <c r="E2" s="1" t="s">
        <v>5</v>
      </c>
      <c r="F2" s="1" t="s">
        <v>5</v>
      </c>
      <c r="G2" s="1" t="s">
        <v>5</v>
      </c>
      <c r="H2" s="1" t="s">
        <v>6</v>
      </c>
    </row>
    <row r="3" spans="1:12" x14ac:dyDescent="0.2">
      <c r="D3" t="s">
        <v>7</v>
      </c>
    </row>
    <row r="5" spans="1:12" ht="19.5" x14ac:dyDescent="0.25">
      <c r="B5" s="2" t="s">
        <v>8</v>
      </c>
    </row>
    <row r="6" spans="1:12" s="3" customFormat="1" ht="11.25" x14ac:dyDescent="0.2">
      <c r="A6" s="3" t="s">
        <v>9</v>
      </c>
      <c r="B6" s="3">
        <v>6</v>
      </c>
      <c r="C6" s="3">
        <v>6</v>
      </c>
      <c r="D6" s="3">
        <v>1</v>
      </c>
      <c r="E6" s="4" t="s">
        <v>10</v>
      </c>
      <c r="F6" s="4"/>
      <c r="G6" s="4"/>
      <c r="H6" s="4"/>
      <c r="I6" s="4"/>
      <c r="J6" s="4"/>
      <c r="K6" s="4"/>
      <c r="L6" s="4"/>
    </row>
    <row r="7" spans="1:12" s="3" customFormat="1" ht="11.25" x14ac:dyDescent="0.2">
      <c r="A7" s="3" t="s">
        <v>11</v>
      </c>
      <c r="B7" s="3">
        <v>6</v>
      </c>
      <c r="C7" s="3">
        <v>6</v>
      </c>
      <c r="D7" s="3">
        <v>1</v>
      </c>
      <c r="E7" s="33" t="s">
        <v>299</v>
      </c>
      <c r="F7" s="4"/>
      <c r="G7" s="4"/>
      <c r="H7" s="4"/>
      <c r="I7" s="4"/>
      <c r="J7" s="4"/>
      <c r="K7" s="4"/>
      <c r="L7" s="4"/>
    </row>
    <row r="8" spans="1:12" s="3" customFormat="1" ht="11.25" x14ac:dyDescent="0.2">
      <c r="A8" s="3" t="s">
        <v>12</v>
      </c>
      <c r="B8" s="3">
        <v>4</v>
      </c>
      <c r="C8" s="3">
        <v>4</v>
      </c>
      <c r="D8" s="3">
        <v>1</v>
      </c>
      <c r="E8" s="19" t="s">
        <v>244</v>
      </c>
      <c r="F8" s="4"/>
      <c r="G8" s="4"/>
      <c r="H8" s="4"/>
      <c r="I8" s="4"/>
      <c r="J8" s="4"/>
      <c r="K8" s="4"/>
      <c r="L8" s="4"/>
    </row>
    <row r="9" spans="1:12" s="3" customFormat="1" ht="11.25" x14ac:dyDescent="0.2">
      <c r="A9" s="3" t="s">
        <v>13</v>
      </c>
      <c r="B9" s="3">
        <v>6</v>
      </c>
      <c r="C9" s="3">
        <v>6</v>
      </c>
      <c r="D9" s="3">
        <v>1</v>
      </c>
      <c r="E9" s="4" t="s">
        <v>14</v>
      </c>
      <c r="F9" s="4"/>
      <c r="G9" s="4"/>
      <c r="H9" s="4"/>
      <c r="I9" s="4"/>
      <c r="J9" s="4"/>
      <c r="K9" s="4"/>
      <c r="L9" s="4"/>
    </row>
    <row r="10" spans="1:12" s="3" customFormat="1" ht="11.25" x14ac:dyDescent="0.2">
      <c r="E10" s="4"/>
      <c r="F10" s="4"/>
      <c r="G10" s="4"/>
      <c r="H10" s="4"/>
      <c r="I10" s="4"/>
      <c r="J10" s="4"/>
      <c r="K10" s="4"/>
      <c r="L10" s="4"/>
    </row>
    <row r="11" spans="1:12" s="3" customFormat="1" ht="19.5" x14ac:dyDescent="0.25">
      <c r="B11" s="2" t="s">
        <v>15</v>
      </c>
      <c r="E11" s="4"/>
      <c r="F11" s="4"/>
      <c r="G11" s="4"/>
      <c r="H11" s="4"/>
      <c r="I11" s="4"/>
      <c r="J11" s="4"/>
      <c r="K11" s="4"/>
      <c r="L11" s="4"/>
    </row>
    <row r="12" spans="1:12" s="3" customFormat="1" ht="11.25" x14ac:dyDescent="0.2">
      <c r="A12" s="3" t="s">
        <v>16</v>
      </c>
      <c r="C12" s="3">
        <v>7</v>
      </c>
      <c r="E12" s="4" t="s">
        <v>14</v>
      </c>
      <c r="F12" s="4"/>
      <c r="G12" s="4"/>
      <c r="H12" s="4"/>
      <c r="I12" s="4"/>
      <c r="J12" s="4"/>
      <c r="K12" s="4"/>
      <c r="L12" s="4"/>
    </row>
    <row r="13" spans="1:12" s="3" customFormat="1" ht="11.25" x14ac:dyDescent="0.2">
      <c r="A13" s="3" t="s">
        <v>17</v>
      </c>
      <c r="C13" s="3">
        <v>7</v>
      </c>
      <c r="E13" s="4" t="s">
        <v>18</v>
      </c>
      <c r="F13" s="4"/>
      <c r="G13" s="4"/>
      <c r="H13" s="4"/>
      <c r="I13" s="4"/>
      <c r="J13" s="4"/>
      <c r="K13" s="4"/>
      <c r="L13" s="4"/>
    </row>
    <row r="14" spans="1:12" s="3" customFormat="1" ht="11.25" x14ac:dyDescent="0.2">
      <c r="E14" s="4"/>
      <c r="F14" s="4"/>
      <c r="G14" s="4"/>
      <c r="H14" s="4"/>
      <c r="I14" s="4"/>
      <c r="J14" s="4"/>
      <c r="K14" s="4"/>
      <c r="L14" s="4"/>
    </row>
    <row r="15" spans="1:12" s="3" customFormat="1" ht="19.5" x14ac:dyDescent="0.25">
      <c r="B15" s="2" t="s">
        <v>19</v>
      </c>
      <c r="E15" s="4"/>
      <c r="F15" s="4"/>
      <c r="G15" s="4"/>
      <c r="H15" s="4"/>
      <c r="I15" s="4"/>
      <c r="J15" s="4"/>
      <c r="K15" s="4"/>
      <c r="L15" s="4"/>
    </row>
    <row r="16" spans="1:12" s="3" customFormat="1" ht="11.25" x14ac:dyDescent="0.2">
      <c r="A16" s="3" t="s">
        <v>17</v>
      </c>
      <c r="B16" s="3">
        <v>7</v>
      </c>
      <c r="C16" s="3">
        <v>7</v>
      </c>
      <c r="D16" s="3">
        <v>1</v>
      </c>
      <c r="E16" s="4" t="s">
        <v>20</v>
      </c>
      <c r="F16" s="4" t="s">
        <v>21</v>
      </c>
      <c r="G16" s="4"/>
      <c r="H16" s="4"/>
      <c r="I16" s="4"/>
      <c r="J16" s="4"/>
      <c r="K16" s="4"/>
      <c r="L16" s="4"/>
    </row>
    <row r="17" spans="1:12" s="3" customFormat="1" ht="11.25" x14ac:dyDescent="0.2">
      <c r="A17" s="3" t="s">
        <v>22</v>
      </c>
      <c r="B17" s="3">
        <v>9</v>
      </c>
      <c r="C17" s="3">
        <v>9</v>
      </c>
      <c r="D17" s="3">
        <v>1</v>
      </c>
      <c r="E17" s="4" t="s">
        <v>10</v>
      </c>
      <c r="F17" s="4" t="s">
        <v>21</v>
      </c>
      <c r="G17" s="4"/>
      <c r="H17" s="4"/>
      <c r="I17" s="4"/>
      <c r="J17" s="4"/>
      <c r="K17" s="4"/>
      <c r="L17" s="4"/>
    </row>
    <row r="18" spans="1:12" s="3" customFormat="1" ht="11.25" x14ac:dyDescent="0.2">
      <c r="A18" s="3" t="s">
        <v>23</v>
      </c>
      <c r="B18" s="3">
        <v>9</v>
      </c>
      <c r="C18" s="3">
        <v>9</v>
      </c>
      <c r="D18" s="3">
        <v>1</v>
      </c>
      <c r="E18" s="4" t="s">
        <v>20</v>
      </c>
      <c r="F18" s="4" t="s">
        <v>21</v>
      </c>
      <c r="G18" s="4"/>
      <c r="H18" s="4"/>
      <c r="I18" s="4"/>
      <c r="J18" s="4"/>
      <c r="K18" s="4"/>
      <c r="L18" s="4"/>
    </row>
    <row r="19" spans="1:12" s="3" customFormat="1" ht="11.25" x14ac:dyDescent="0.2">
      <c r="A19" s="3" t="s">
        <v>24</v>
      </c>
      <c r="B19" s="3">
        <v>8</v>
      </c>
      <c r="C19" s="3">
        <v>8</v>
      </c>
      <c r="D19" s="3">
        <v>1</v>
      </c>
      <c r="E19" s="4" t="s">
        <v>20</v>
      </c>
      <c r="F19" s="4" t="s">
        <v>21</v>
      </c>
      <c r="G19" s="4"/>
      <c r="H19" s="4"/>
      <c r="I19" s="4"/>
      <c r="J19" s="4"/>
      <c r="K19" s="4"/>
      <c r="L19" s="4"/>
    </row>
    <row r="20" spans="1:12" s="3" customFormat="1" ht="11.25" x14ac:dyDescent="0.2">
      <c r="A20" s="3" t="s">
        <v>25</v>
      </c>
      <c r="B20" s="3">
        <v>5</v>
      </c>
      <c r="C20" s="3">
        <v>6</v>
      </c>
      <c r="D20" s="3">
        <v>1</v>
      </c>
      <c r="E20" s="4" t="s">
        <v>20</v>
      </c>
      <c r="F20" s="4" t="s">
        <v>21</v>
      </c>
      <c r="G20" s="4"/>
      <c r="H20" s="4"/>
      <c r="I20" s="4"/>
      <c r="J20" s="4"/>
      <c r="K20" s="4"/>
      <c r="L20" s="4"/>
    </row>
    <row r="21" spans="1:12" s="3" customFormat="1" ht="11.25" x14ac:dyDescent="0.2">
      <c r="A21" s="3" t="s">
        <v>26</v>
      </c>
      <c r="B21" s="3">
        <v>9</v>
      </c>
      <c r="C21" s="3">
        <v>13</v>
      </c>
      <c r="D21" s="3">
        <v>2</v>
      </c>
      <c r="E21" s="4" t="s">
        <v>20</v>
      </c>
      <c r="F21" s="4" t="s">
        <v>10</v>
      </c>
      <c r="G21" s="4"/>
      <c r="H21" s="4"/>
      <c r="I21" s="4"/>
      <c r="J21" s="4"/>
      <c r="K21" s="4"/>
      <c r="L21" s="4"/>
    </row>
    <row r="22" spans="1:12" s="3" customFormat="1" ht="11.25" x14ac:dyDescent="0.2">
      <c r="A22" s="3" t="s">
        <v>27</v>
      </c>
      <c r="B22" s="3">
        <v>8</v>
      </c>
      <c r="C22" s="3">
        <v>14</v>
      </c>
      <c r="D22" s="3">
        <v>2</v>
      </c>
      <c r="E22" s="4" t="s">
        <v>10</v>
      </c>
      <c r="F22" s="4" t="s">
        <v>20</v>
      </c>
      <c r="G22" s="4"/>
      <c r="H22" s="4"/>
      <c r="I22" s="4"/>
      <c r="J22" s="4"/>
      <c r="K22" s="4"/>
      <c r="L22" s="4"/>
    </row>
    <row r="23" spans="1:12" s="3" customFormat="1" ht="11.25" x14ac:dyDescent="0.2">
      <c r="A23" s="3" t="s">
        <v>28</v>
      </c>
      <c r="B23" s="3">
        <v>6</v>
      </c>
      <c r="C23" s="3">
        <v>10</v>
      </c>
      <c r="D23" s="3">
        <v>2</v>
      </c>
      <c r="E23" s="4" t="s">
        <v>20</v>
      </c>
      <c r="F23" s="4" t="s">
        <v>29</v>
      </c>
      <c r="G23" s="4"/>
      <c r="H23" s="4"/>
      <c r="I23" s="4"/>
      <c r="J23" s="4"/>
      <c r="K23" s="4"/>
      <c r="L23" s="4"/>
    </row>
    <row r="24" spans="1:12" s="3" customFormat="1" ht="11.25" x14ac:dyDescent="0.2">
      <c r="A24" s="3" t="s">
        <v>30</v>
      </c>
      <c r="C24" s="3">
        <v>5</v>
      </c>
      <c r="D24" s="3">
        <v>1</v>
      </c>
      <c r="E24" s="4" t="s">
        <v>31</v>
      </c>
      <c r="F24" s="4" t="s">
        <v>21</v>
      </c>
      <c r="G24" s="4"/>
      <c r="H24" s="4"/>
      <c r="I24" s="4"/>
      <c r="J24" s="4"/>
      <c r="K24" s="4"/>
      <c r="L24" s="4"/>
    </row>
    <row r="25" spans="1:12" s="3" customFormat="1" ht="11.25" x14ac:dyDescent="0.2">
      <c r="A25" s="3" t="s">
        <v>32</v>
      </c>
      <c r="B25" s="3">
        <v>6</v>
      </c>
      <c r="C25" s="3">
        <v>6</v>
      </c>
      <c r="D25" s="3">
        <v>1</v>
      </c>
      <c r="E25" s="4" t="s">
        <v>20</v>
      </c>
      <c r="F25" s="4" t="s">
        <v>21</v>
      </c>
      <c r="G25" s="4"/>
      <c r="H25" s="4"/>
      <c r="I25" s="4"/>
      <c r="J25" s="4"/>
      <c r="K25" s="4"/>
      <c r="L25" s="4"/>
    </row>
    <row r="26" spans="1:12" s="3" customFormat="1" ht="11.25" x14ac:dyDescent="0.2">
      <c r="A26" s="3" t="s">
        <v>33</v>
      </c>
      <c r="B26" s="3">
        <v>8</v>
      </c>
      <c r="C26" s="3">
        <v>10</v>
      </c>
      <c r="D26" s="3">
        <v>2</v>
      </c>
      <c r="E26" s="4" t="s">
        <v>34</v>
      </c>
      <c r="F26" s="4" t="s">
        <v>29</v>
      </c>
      <c r="G26" s="4"/>
      <c r="H26" s="4"/>
      <c r="I26" s="4"/>
      <c r="J26" s="4"/>
      <c r="K26" s="4"/>
      <c r="L26" s="4"/>
    </row>
    <row r="27" spans="1:12" s="3" customFormat="1" ht="11.25" x14ac:dyDescent="0.2">
      <c r="A27" s="3" t="s">
        <v>35</v>
      </c>
      <c r="E27" s="19" t="s">
        <v>244</v>
      </c>
      <c r="F27" s="4"/>
      <c r="G27" s="4"/>
      <c r="H27" s="4"/>
      <c r="I27" s="4"/>
      <c r="J27" s="4"/>
      <c r="K27" s="4"/>
      <c r="L27" s="4"/>
    </row>
    <row r="28" spans="1:12" s="3" customFormat="1" ht="11.25" x14ac:dyDescent="0.2">
      <c r="A28" s="3" t="s">
        <v>36</v>
      </c>
      <c r="D28" s="3">
        <v>2</v>
      </c>
      <c r="E28" s="19" t="s">
        <v>244</v>
      </c>
      <c r="F28" s="4" t="s">
        <v>37</v>
      </c>
      <c r="G28" s="4"/>
      <c r="H28" s="4"/>
      <c r="I28" s="4"/>
      <c r="J28" s="4"/>
      <c r="K28" s="4"/>
      <c r="L28" s="4"/>
    </row>
    <row r="29" spans="1:12" s="3" customFormat="1" ht="11.25" x14ac:dyDescent="0.2">
      <c r="A29" s="3" t="s">
        <v>38</v>
      </c>
      <c r="D29" s="3">
        <v>2</v>
      </c>
      <c r="E29" s="4" t="s">
        <v>354</v>
      </c>
      <c r="F29" s="4" t="s">
        <v>37</v>
      </c>
      <c r="G29" s="4"/>
      <c r="H29" s="4"/>
      <c r="I29" s="4"/>
      <c r="J29" s="4"/>
      <c r="K29" s="4"/>
      <c r="L29" s="4"/>
    </row>
    <row r="30" spans="1:12" s="3" customFormat="1" ht="11.25" x14ac:dyDescent="0.2">
      <c r="A30" s="3" t="s">
        <v>39</v>
      </c>
      <c r="E30" s="19" t="s">
        <v>244</v>
      </c>
      <c r="F30" s="4"/>
      <c r="G30" s="4"/>
      <c r="H30" s="4"/>
      <c r="I30" s="4"/>
      <c r="J30" s="4"/>
      <c r="K30" s="4"/>
      <c r="L30" s="4"/>
    </row>
    <row r="31" spans="1:12" s="3" customFormat="1" ht="11.25" x14ac:dyDescent="0.2">
      <c r="A31" s="3" t="s">
        <v>40</v>
      </c>
      <c r="D31" s="3">
        <v>2</v>
      </c>
      <c r="E31" s="19" t="s">
        <v>244</v>
      </c>
      <c r="F31" s="4" t="s">
        <v>41</v>
      </c>
      <c r="G31" s="4"/>
      <c r="H31" s="4"/>
      <c r="I31" s="4"/>
      <c r="J31" s="4"/>
      <c r="K31" s="4"/>
      <c r="L31" s="4"/>
    </row>
    <row r="32" spans="1:12" s="3" customFormat="1" ht="11.25" x14ac:dyDescent="0.2">
      <c r="A32" s="3" t="s">
        <v>42</v>
      </c>
      <c r="D32" s="3">
        <v>2</v>
      </c>
      <c r="E32" s="19" t="s">
        <v>272</v>
      </c>
      <c r="F32" s="4" t="s">
        <v>34</v>
      </c>
      <c r="G32" s="4"/>
      <c r="H32" s="4"/>
      <c r="I32" s="4"/>
      <c r="J32" s="4"/>
      <c r="K32" s="4"/>
      <c r="L32" s="4"/>
    </row>
    <row r="33" spans="1:12" s="3" customFormat="1" ht="11.25" x14ac:dyDescent="0.2">
      <c r="A33" s="3" t="s">
        <v>43</v>
      </c>
      <c r="B33" s="3">
        <v>8</v>
      </c>
      <c r="C33" s="3">
        <v>13</v>
      </c>
      <c r="D33" s="3">
        <v>2</v>
      </c>
      <c r="E33" s="4" t="s">
        <v>41</v>
      </c>
      <c r="F33" s="4" t="s">
        <v>41</v>
      </c>
      <c r="G33" s="4"/>
      <c r="H33" s="4"/>
      <c r="I33" s="4"/>
      <c r="J33" s="4"/>
      <c r="K33" s="4"/>
      <c r="L33" s="4"/>
    </row>
    <row r="34" spans="1:12" s="3" customFormat="1" ht="11.25" x14ac:dyDescent="0.2">
      <c r="A34" s="3" t="s">
        <v>44</v>
      </c>
      <c r="B34" s="3">
        <v>10</v>
      </c>
      <c r="C34" s="3">
        <v>15</v>
      </c>
      <c r="D34" s="3">
        <v>2</v>
      </c>
      <c r="E34" s="4" t="s">
        <v>34</v>
      </c>
      <c r="F34" s="4" t="s">
        <v>10</v>
      </c>
      <c r="G34" s="4"/>
      <c r="H34" s="4"/>
      <c r="I34" s="4"/>
      <c r="J34" s="4"/>
      <c r="K34" s="4"/>
      <c r="L34" s="4"/>
    </row>
    <row r="35" spans="1:12" s="3" customFormat="1" ht="11.25" x14ac:dyDescent="0.2">
      <c r="A35" s="3" t="s">
        <v>45</v>
      </c>
      <c r="B35" s="3">
        <v>11</v>
      </c>
      <c r="C35" s="3">
        <v>13</v>
      </c>
      <c r="D35" s="3">
        <v>2</v>
      </c>
      <c r="E35" s="4" t="s">
        <v>41</v>
      </c>
      <c r="F35" s="4" t="s">
        <v>46</v>
      </c>
      <c r="G35" s="4"/>
      <c r="H35" s="4"/>
      <c r="I35" s="4"/>
      <c r="J35" s="4"/>
      <c r="K35" s="4"/>
      <c r="L35" s="4"/>
    </row>
    <row r="36" spans="1:12" s="3" customFormat="1" ht="11.25" x14ac:dyDescent="0.2">
      <c r="A36" s="3" t="s">
        <v>47</v>
      </c>
      <c r="B36" s="3">
        <v>12</v>
      </c>
      <c r="C36" s="3">
        <v>14</v>
      </c>
      <c r="D36" s="3">
        <v>2</v>
      </c>
      <c r="E36" s="4" t="s">
        <v>48</v>
      </c>
      <c r="F36" s="4" t="s">
        <v>46</v>
      </c>
      <c r="G36" s="4"/>
      <c r="H36" s="4"/>
      <c r="I36" s="4"/>
      <c r="J36" s="4"/>
      <c r="K36" s="4"/>
      <c r="L36" s="4"/>
    </row>
    <row r="37" spans="1:12" s="3" customFormat="1" ht="11.25" x14ac:dyDescent="0.2">
      <c r="A37" s="3" t="s">
        <v>49</v>
      </c>
      <c r="B37" s="3">
        <v>8</v>
      </c>
      <c r="C37" s="3">
        <v>12</v>
      </c>
      <c r="D37" s="3">
        <v>2</v>
      </c>
      <c r="E37" s="19" t="s">
        <v>244</v>
      </c>
      <c r="F37" s="19" t="s">
        <v>244</v>
      </c>
      <c r="G37" s="4"/>
      <c r="H37" s="4"/>
      <c r="I37" s="4"/>
      <c r="J37" s="4"/>
      <c r="K37" s="4"/>
      <c r="L37" s="4"/>
    </row>
    <row r="38" spans="1:12" s="3" customFormat="1" ht="11.25" x14ac:dyDescent="0.2">
      <c r="A38" s="3" t="s">
        <v>50</v>
      </c>
      <c r="B38" s="3">
        <v>7</v>
      </c>
      <c r="C38" s="3">
        <v>7</v>
      </c>
      <c r="D38" s="3">
        <v>1</v>
      </c>
      <c r="E38" s="19" t="s">
        <v>272</v>
      </c>
      <c r="F38" s="4" t="s">
        <v>21</v>
      </c>
      <c r="G38" s="4"/>
      <c r="H38" s="4"/>
      <c r="I38" s="4"/>
      <c r="J38" s="4"/>
      <c r="K38" s="4"/>
      <c r="L38" s="4"/>
    </row>
    <row r="39" spans="1:12" s="3" customFormat="1" ht="11.25" x14ac:dyDescent="0.2">
      <c r="A39" s="3" t="s">
        <v>51</v>
      </c>
      <c r="B39" s="3">
        <v>6</v>
      </c>
      <c r="C39" s="3">
        <v>6</v>
      </c>
      <c r="D39" s="3">
        <v>1</v>
      </c>
      <c r="E39" s="4" t="s">
        <v>21</v>
      </c>
      <c r="F39" s="4" t="s">
        <v>21</v>
      </c>
      <c r="G39" s="4"/>
      <c r="H39" s="4"/>
      <c r="I39" s="4"/>
      <c r="J39" s="4"/>
      <c r="K39" s="4"/>
      <c r="L39" s="4"/>
    </row>
    <row r="40" spans="1:12" s="3" customFormat="1" ht="11.25" x14ac:dyDescent="0.2">
      <c r="A40" s="3" t="s">
        <v>52</v>
      </c>
      <c r="D40" s="3">
        <v>0</v>
      </c>
      <c r="E40" s="4" t="s">
        <v>21</v>
      </c>
      <c r="F40" s="4"/>
      <c r="G40" s="4"/>
      <c r="H40" s="4"/>
      <c r="I40" s="4"/>
      <c r="J40" s="4"/>
      <c r="K40" s="4"/>
      <c r="L40" s="4"/>
    </row>
    <row r="41" spans="1:12" s="3" customFormat="1" ht="11.25" x14ac:dyDescent="0.2">
      <c r="A41" s="3" t="s">
        <v>53</v>
      </c>
      <c r="D41" s="3">
        <v>0</v>
      </c>
      <c r="E41" s="4" t="s">
        <v>21</v>
      </c>
      <c r="F41" s="4"/>
      <c r="G41" s="4"/>
      <c r="H41" s="4"/>
      <c r="I41" s="4"/>
      <c r="J41" s="4"/>
      <c r="K41" s="4"/>
      <c r="L41" s="4"/>
    </row>
    <row r="42" spans="1:12" s="3" customFormat="1" ht="11.25" x14ac:dyDescent="0.2">
      <c r="E42" s="4"/>
      <c r="F42" s="4"/>
      <c r="G42" s="4"/>
      <c r="H42" s="4"/>
      <c r="I42" s="4"/>
      <c r="J42" s="4"/>
      <c r="K42" s="4"/>
      <c r="L42" s="4"/>
    </row>
    <row r="43" spans="1:12" s="3" customFormat="1" ht="11.25" x14ac:dyDescent="0.2">
      <c r="A43" s="3" t="s">
        <v>54</v>
      </c>
      <c r="C43" s="3">
        <v>10</v>
      </c>
      <c r="D43" s="3">
        <v>2</v>
      </c>
      <c r="E43" s="19" t="s">
        <v>244</v>
      </c>
      <c r="F43" s="19" t="s">
        <v>244</v>
      </c>
      <c r="G43" s="4"/>
      <c r="H43" s="4"/>
      <c r="I43" s="4"/>
      <c r="J43" s="4"/>
      <c r="K43" s="4"/>
      <c r="L43" s="4"/>
    </row>
    <row r="44" spans="1:12" s="3" customFormat="1" ht="11.25" x14ac:dyDescent="0.2">
      <c r="A44" s="3" t="s">
        <v>55</v>
      </c>
      <c r="E44" s="19" t="s">
        <v>244</v>
      </c>
      <c r="F44" s="4"/>
      <c r="G44" s="4"/>
      <c r="H44" s="4"/>
      <c r="I44" s="4"/>
      <c r="J44" s="4"/>
      <c r="K44" s="4"/>
      <c r="L44" s="4"/>
    </row>
    <row r="45" spans="1:12" s="3" customFormat="1" ht="11.25" x14ac:dyDescent="0.2">
      <c r="A45" s="3" t="s">
        <v>56</v>
      </c>
      <c r="E45" s="19" t="s">
        <v>244</v>
      </c>
      <c r="F45" s="4"/>
      <c r="G45" s="4"/>
      <c r="H45" s="4"/>
      <c r="I45" s="4"/>
      <c r="J45" s="4"/>
      <c r="K45" s="4"/>
      <c r="L45" s="4"/>
    </row>
    <row r="46" spans="1:12" s="3" customFormat="1" ht="11.25" x14ac:dyDescent="0.2">
      <c r="A46" s="3" t="s">
        <v>57</v>
      </c>
      <c r="E46" s="4" t="s">
        <v>58</v>
      </c>
      <c r="F46" s="4"/>
      <c r="G46" s="4"/>
      <c r="H46" s="4"/>
      <c r="I46" s="4"/>
      <c r="J46" s="4"/>
      <c r="K46" s="4"/>
      <c r="L46" s="4"/>
    </row>
    <row r="47" spans="1:12" s="3" customFormat="1" ht="11.25" x14ac:dyDescent="0.2">
      <c r="A47" s="3" t="s">
        <v>59</v>
      </c>
      <c r="C47" s="3">
        <v>6</v>
      </c>
      <c r="D47" s="3">
        <v>1</v>
      </c>
      <c r="E47" s="4" t="s">
        <v>60</v>
      </c>
      <c r="F47" s="4" t="s">
        <v>21</v>
      </c>
      <c r="G47" s="4"/>
      <c r="H47" s="4"/>
      <c r="I47" s="4"/>
      <c r="J47" s="4"/>
      <c r="K47" s="4"/>
      <c r="L47" s="4"/>
    </row>
    <row r="48" spans="1:12" s="3" customFormat="1" ht="11.25" x14ac:dyDescent="0.2">
      <c r="A48" s="3" t="s">
        <v>61</v>
      </c>
      <c r="C48" s="3">
        <v>6</v>
      </c>
      <c r="D48" s="3">
        <v>1</v>
      </c>
      <c r="E48" s="4" t="s">
        <v>62</v>
      </c>
      <c r="F48" s="4" t="s">
        <v>21</v>
      </c>
      <c r="G48" s="4"/>
      <c r="H48" s="4"/>
      <c r="I48" s="4"/>
      <c r="J48" s="4"/>
      <c r="K48" s="4"/>
      <c r="L48" s="4"/>
    </row>
    <row r="49" spans="1:12" s="3" customFormat="1" ht="11.25" x14ac:dyDescent="0.2">
      <c r="A49" s="3" t="s">
        <v>63</v>
      </c>
      <c r="E49" s="4" t="s">
        <v>62</v>
      </c>
      <c r="F49" s="4" t="s">
        <v>21</v>
      </c>
      <c r="G49" s="4"/>
      <c r="H49" s="4"/>
      <c r="I49" s="4"/>
      <c r="J49" s="4"/>
      <c r="K49" s="4"/>
      <c r="L49" s="4"/>
    </row>
    <row r="50" spans="1:12" s="3" customFormat="1" ht="11.25" x14ac:dyDescent="0.2">
      <c r="A50" s="3" t="s">
        <v>64</v>
      </c>
      <c r="C50" s="3">
        <v>6</v>
      </c>
      <c r="D50" s="3">
        <v>1</v>
      </c>
      <c r="E50" s="4" t="s">
        <v>62</v>
      </c>
      <c r="F50" s="4" t="s">
        <v>21</v>
      </c>
      <c r="G50" s="4"/>
      <c r="H50" s="4"/>
      <c r="I50" s="4"/>
      <c r="J50" s="4"/>
      <c r="K50" s="4"/>
      <c r="L50" s="4"/>
    </row>
    <row r="51" spans="1:12" s="3" customFormat="1" ht="11.25" x14ac:dyDescent="0.2">
      <c r="A51" s="3" t="s">
        <v>65</v>
      </c>
      <c r="C51" s="3">
        <v>8</v>
      </c>
      <c r="D51" s="3">
        <v>1</v>
      </c>
      <c r="E51" s="4" t="s">
        <v>41</v>
      </c>
      <c r="F51" s="4" t="s">
        <v>21</v>
      </c>
      <c r="G51" s="4"/>
      <c r="H51" s="4"/>
      <c r="I51" s="4"/>
      <c r="J51" s="4"/>
      <c r="K51" s="4"/>
      <c r="L51" s="4"/>
    </row>
    <row r="52" spans="1:12" s="3" customFormat="1" ht="11.25" x14ac:dyDescent="0.2">
      <c r="A52" s="3" t="s">
        <v>66</v>
      </c>
      <c r="E52" s="4" t="s">
        <v>41</v>
      </c>
      <c r="F52" s="4"/>
      <c r="G52" s="4"/>
      <c r="H52" s="4"/>
      <c r="I52" s="4"/>
      <c r="J52" s="4"/>
      <c r="K52" s="4"/>
      <c r="L52" s="4"/>
    </row>
    <row r="53" spans="1:12" s="3" customFormat="1" ht="11.25" x14ac:dyDescent="0.2">
      <c r="A53" s="3" t="s">
        <v>67</v>
      </c>
      <c r="E53" s="4" t="s">
        <v>34</v>
      </c>
      <c r="F53" s="4"/>
      <c r="G53" s="4"/>
      <c r="H53" s="4"/>
      <c r="I53" s="4"/>
      <c r="J53" s="4"/>
      <c r="K53" s="4"/>
      <c r="L53" s="4"/>
    </row>
    <row r="54" spans="1:12" s="3" customFormat="1" ht="11.25" x14ac:dyDescent="0.2">
      <c r="A54" s="3" t="s">
        <v>68</v>
      </c>
      <c r="C54" s="3">
        <v>6</v>
      </c>
      <c r="E54" s="4" t="s">
        <v>69</v>
      </c>
      <c r="F54" s="4"/>
      <c r="G54" s="4"/>
      <c r="H54" s="4"/>
      <c r="I54" s="4"/>
      <c r="J54" s="4"/>
      <c r="K54" s="4"/>
      <c r="L54" s="4"/>
    </row>
    <row r="55" spans="1:12" s="3" customFormat="1" ht="11.25" x14ac:dyDescent="0.2">
      <c r="A55" s="3" t="s">
        <v>70</v>
      </c>
      <c r="E55" s="4" t="s">
        <v>41</v>
      </c>
      <c r="F55" s="4"/>
      <c r="G55" s="4"/>
      <c r="H55" s="4"/>
      <c r="I55" s="4"/>
      <c r="J55" s="4"/>
      <c r="K55" s="4"/>
      <c r="L55" s="4"/>
    </row>
    <row r="56" spans="1:12" s="3" customFormat="1" ht="11.25" x14ac:dyDescent="0.2">
      <c r="A56" s="3" t="s">
        <v>71</v>
      </c>
      <c r="E56" s="4" t="s">
        <v>41</v>
      </c>
      <c r="F56" s="4"/>
      <c r="G56" s="4"/>
      <c r="H56" s="4"/>
      <c r="I56" s="4"/>
      <c r="J56" s="4"/>
      <c r="K56" s="4"/>
      <c r="L56" s="4"/>
    </row>
    <row r="57" spans="1:12" s="3" customFormat="1" ht="11.25" x14ac:dyDescent="0.2">
      <c r="A57" s="3" t="s">
        <v>72</v>
      </c>
      <c r="D57" s="3">
        <v>2</v>
      </c>
      <c r="E57" s="4" t="s">
        <v>41</v>
      </c>
      <c r="F57" s="4" t="s">
        <v>62</v>
      </c>
      <c r="G57" s="4"/>
      <c r="H57" s="4"/>
      <c r="I57" s="4"/>
      <c r="J57" s="4"/>
      <c r="K57" s="4"/>
      <c r="L57" s="4"/>
    </row>
    <row r="58" spans="1:12" s="3" customFormat="1" ht="11.25" x14ac:dyDescent="0.2">
      <c r="A58" s="3" t="s">
        <v>73</v>
      </c>
      <c r="E58" s="4" t="s">
        <v>74</v>
      </c>
      <c r="F58" s="4"/>
      <c r="G58" s="4"/>
      <c r="H58" s="4"/>
      <c r="I58" s="4"/>
      <c r="J58" s="4"/>
      <c r="K58" s="4"/>
      <c r="L58" s="4"/>
    </row>
    <row r="59" spans="1:12" s="3" customFormat="1" ht="11.25" x14ac:dyDescent="0.2">
      <c r="A59" s="3" t="s">
        <v>75</v>
      </c>
      <c r="E59" s="4" t="s">
        <v>74</v>
      </c>
      <c r="F59" s="4"/>
      <c r="G59" s="4"/>
      <c r="H59" s="4"/>
      <c r="I59" s="4"/>
      <c r="J59" s="4"/>
      <c r="K59" s="4"/>
      <c r="L59" s="4"/>
    </row>
    <row r="60" spans="1:12" s="3" customFormat="1" ht="11.25" x14ac:dyDescent="0.2">
      <c r="A60" s="3" t="s">
        <v>76</v>
      </c>
      <c r="D60" s="3">
        <v>2</v>
      </c>
      <c r="E60" s="4" t="s">
        <v>34</v>
      </c>
      <c r="F60" s="4" t="s">
        <v>74</v>
      </c>
      <c r="G60" s="4"/>
      <c r="H60" s="4"/>
      <c r="I60" s="4"/>
      <c r="J60" s="4"/>
      <c r="K60" s="4"/>
      <c r="L60" s="4"/>
    </row>
    <row r="61" spans="1:12" s="3" customFormat="1" ht="11.25" x14ac:dyDescent="0.2">
      <c r="A61" s="3" t="s">
        <v>77</v>
      </c>
      <c r="D61" s="3">
        <v>2</v>
      </c>
      <c r="E61" s="4" t="s">
        <v>74</v>
      </c>
      <c r="F61" s="4" t="s">
        <v>74</v>
      </c>
      <c r="G61" s="4"/>
      <c r="H61" s="4"/>
      <c r="I61" s="4"/>
      <c r="J61" s="4"/>
      <c r="K61" s="4"/>
      <c r="L61" s="4"/>
    </row>
    <row r="62" spans="1:12" s="3" customFormat="1" ht="11.25" x14ac:dyDescent="0.2">
      <c r="A62" s="3" t="s">
        <v>78</v>
      </c>
      <c r="B62" s="3">
        <v>4</v>
      </c>
      <c r="D62" s="3">
        <v>2</v>
      </c>
      <c r="E62" s="4" t="s">
        <v>74</v>
      </c>
      <c r="F62" s="4" t="s">
        <v>41</v>
      </c>
      <c r="G62" s="4"/>
      <c r="H62" s="4"/>
      <c r="I62" s="4"/>
      <c r="J62" s="4"/>
      <c r="K62" s="4"/>
      <c r="L62" s="4"/>
    </row>
    <row r="63" spans="1:12" s="3" customFormat="1" ht="11.25" x14ac:dyDescent="0.2">
      <c r="E63" s="4"/>
      <c r="F63" s="4"/>
      <c r="G63" s="4"/>
      <c r="H63" s="4"/>
      <c r="I63" s="4"/>
      <c r="J63" s="4"/>
      <c r="K63" s="4"/>
      <c r="L63" s="4"/>
    </row>
    <row r="64" spans="1:12" s="3" customFormat="1" ht="11.25" x14ac:dyDescent="0.2">
      <c r="E64" s="3" t="s">
        <v>79</v>
      </c>
      <c r="F64" s="4"/>
      <c r="G64" s="4"/>
      <c r="H64" s="4"/>
      <c r="I64" s="4"/>
      <c r="J64" s="4"/>
      <c r="K64" s="4"/>
      <c r="L64" s="4"/>
    </row>
    <row r="65" spans="1:12" s="3" customFormat="1" ht="11.25" x14ac:dyDescent="0.2">
      <c r="E65" s="3" t="s">
        <v>173</v>
      </c>
      <c r="F65" s="4"/>
      <c r="G65" s="4"/>
      <c r="H65" s="4"/>
      <c r="I65" s="4"/>
      <c r="J65" s="4"/>
      <c r="K65" s="4"/>
      <c r="L65" s="4"/>
    </row>
    <row r="66" spans="1:12" s="3" customFormat="1" ht="11.25" x14ac:dyDescent="0.2">
      <c r="E66" s="3" t="s">
        <v>80</v>
      </c>
      <c r="F66" s="4"/>
      <c r="G66" s="4"/>
      <c r="H66" s="4"/>
      <c r="I66" s="4"/>
      <c r="J66" s="4"/>
      <c r="K66" s="4"/>
      <c r="L66" s="4"/>
    </row>
    <row r="67" spans="1:12" s="3" customFormat="1" ht="11.25" x14ac:dyDescent="0.2">
      <c r="E67" s="3" t="s">
        <v>81</v>
      </c>
      <c r="F67" s="4"/>
      <c r="G67" s="4"/>
      <c r="H67" s="4"/>
      <c r="I67" s="4"/>
      <c r="J67" s="4"/>
      <c r="K67" s="4"/>
      <c r="L67" s="4"/>
    </row>
    <row r="68" spans="1:12" s="3" customFormat="1" ht="11.25" x14ac:dyDescent="0.2">
      <c r="E68" s="3" t="s">
        <v>82</v>
      </c>
      <c r="F68" s="4"/>
      <c r="G68" s="4"/>
      <c r="H68" s="4"/>
      <c r="I68" s="4"/>
      <c r="J68" s="4"/>
      <c r="K68" s="4"/>
      <c r="L68" s="4"/>
    </row>
    <row r="69" spans="1:12" s="3" customFormat="1" ht="11.25" x14ac:dyDescent="0.2">
      <c r="E69" s="3" t="s">
        <v>83</v>
      </c>
      <c r="F69" s="4"/>
      <c r="G69" s="4"/>
      <c r="H69" s="4"/>
      <c r="I69" s="4"/>
      <c r="J69" s="4"/>
      <c r="K69" s="4"/>
      <c r="L69" s="4"/>
    </row>
    <row r="70" spans="1:12" s="3" customFormat="1" ht="11.25" x14ac:dyDescent="0.2">
      <c r="E70" s="3" t="s">
        <v>84</v>
      </c>
      <c r="F70" s="4"/>
      <c r="G70" s="4"/>
      <c r="H70" s="4"/>
      <c r="I70" s="4"/>
      <c r="J70" s="4"/>
      <c r="K70" s="4"/>
      <c r="L70" s="4"/>
    </row>
    <row r="71" spans="1:12" s="3" customFormat="1" ht="11.25" x14ac:dyDescent="0.2">
      <c r="F71" s="4"/>
      <c r="G71" s="4"/>
      <c r="H71" s="4"/>
      <c r="I71" s="4"/>
      <c r="J71" s="4"/>
      <c r="K71" s="4"/>
      <c r="L71" s="4"/>
    </row>
    <row r="72" spans="1:12" s="3" customFormat="1" ht="11.25" x14ac:dyDescent="0.2">
      <c r="E72" s="3" t="s">
        <v>85</v>
      </c>
      <c r="F72" s="4"/>
      <c r="G72" s="4"/>
      <c r="H72" s="4"/>
      <c r="I72" s="4"/>
      <c r="J72" s="4"/>
      <c r="K72" s="4"/>
      <c r="L72" s="4"/>
    </row>
    <row r="73" spans="1:12" s="3" customFormat="1" ht="11.25" x14ac:dyDescent="0.2">
      <c r="E73" s="3" t="s">
        <v>86</v>
      </c>
      <c r="F73" s="4"/>
      <c r="G73" s="4"/>
      <c r="H73" s="4"/>
      <c r="I73" s="4"/>
      <c r="J73" s="4"/>
      <c r="K73" s="4"/>
      <c r="L73" s="4"/>
    </row>
    <row r="74" spans="1:12" s="3" customFormat="1" ht="11.25" x14ac:dyDescent="0.2">
      <c r="E74" s="4"/>
      <c r="F74" s="4"/>
      <c r="G74" s="4"/>
      <c r="H74" s="4"/>
      <c r="I74" s="4"/>
      <c r="J74" s="4"/>
      <c r="K74" s="4"/>
      <c r="L74" s="4"/>
    </row>
    <row r="75" spans="1:12" s="3" customFormat="1" ht="11.25" x14ac:dyDescent="0.2">
      <c r="E75" s="4"/>
      <c r="F75" s="4"/>
      <c r="G75" s="4"/>
      <c r="H75" s="4"/>
      <c r="I75" s="4"/>
      <c r="J75" s="4"/>
      <c r="K75" s="4"/>
      <c r="L75" s="4"/>
    </row>
    <row r="76" spans="1:12" s="3" customFormat="1" ht="19.5" x14ac:dyDescent="0.25">
      <c r="B76" s="2" t="s">
        <v>87</v>
      </c>
      <c r="E76" s="4"/>
      <c r="F76" s="4"/>
      <c r="G76" s="4"/>
      <c r="H76" s="4"/>
      <c r="I76" s="4"/>
      <c r="J76" s="4"/>
      <c r="K76" s="4"/>
      <c r="L76" s="4"/>
    </row>
    <row r="77" spans="1:12" s="3" customFormat="1" ht="11.25" x14ac:dyDescent="0.2">
      <c r="A77" s="3" t="s">
        <v>27</v>
      </c>
      <c r="B77" s="3">
        <v>5</v>
      </c>
      <c r="C77" s="3">
        <v>5</v>
      </c>
      <c r="D77" s="3">
        <v>1</v>
      </c>
      <c r="E77" s="4" t="s">
        <v>88</v>
      </c>
      <c r="F77" s="4" t="s">
        <v>21</v>
      </c>
      <c r="G77" s="4"/>
      <c r="H77" s="4"/>
      <c r="I77" s="4"/>
      <c r="J77" s="4"/>
      <c r="K77" s="4"/>
      <c r="L77" s="4"/>
    </row>
    <row r="78" spans="1:12" s="3" customFormat="1" ht="11.25" x14ac:dyDescent="0.2">
      <c r="A78" s="3" t="s">
        <v>28</v>
      </c>
      <c r="B78" s="3">
        <v>7</v>
      </c>
      <c r="C78" s="3">
        <v>13</v>
      </c>
      <c r="D78" s="3">
        <v>2</v>
      </c>
      <c r="E78" s="4" t="s">
        <v>88</v>
      </c>
      <c r="F78" s="4" t="s">
        <v>89</v>
      </c>
      <c r="G78" s="4"/>
      <c r="H78" s="4"/>
      <c r="I78" s="4"/>
      <c r="J78" s="4"/>
      <c r="K78" s="4"/>
      <c r="L78" s="4"/>
    </row>
    <row r="79" spans="1:12" s="3" customFormat="1" ht="11.25" x14ac:dyDescent="0.2">
      <c r="A79" s="3" t="s">
        <v>30</v>
      </c>
      <c r="B79" s="3">
        <v>7</v>
      </c>
      <c r="C79" s="3">
        <v>13</v>
      </c>
      <c r="D79" s="3">
        <v>2</v>
      </c>
      <c r="E79" s="4" t="s">
        <v>90</v>
      </c>
      <c r="F79" s="4" t="s">
        <v>89</v>
      </c>
      <c r="G79" s="4"/>
      <c r="H79" s="4"/>
      <c r="I79" s="4"/>
      <c r="J79" s="4"/>
      <c r="K79" s="4"/>
      <c r="L79" s="4"/>
    </row>
    <row r="80" spans="1:12" s="3" customFormat="1" ht="11.25" x14ac:dyDescent="0.2">
      <c r="A80" s="3" t="s">
        <v>32</v>
      </c>
      <c r="B80" s="3">
        <v>8</v>
      </c>
      <c r="C80" s="3">
        <v>14</v>
      </c>
      <c r="D80" s="3">
        <v>2</v>
      </c>
      <c r="E80" s="4" t="s">
        <v>88</v>
      </c>
      <c r="F80" s="4" t="s">
        <v>14</v>
      </c>
      <c r="G80" s="4" t="s">
        <v>21</v>
      </c>
      <c r="H80" s="4"/>
      <c r="I80" s="4"/>
      <c r="J80" s="4"/>
      <c r="K80" s="4"/>
      <c r="L80" s="4"/>
    </row>
    <row r="81" spans="1:12" s="3" customFormat="1" ht="11.25" x14ac:dyDescent="0.2">
      <c r="A81" s="3" t="s">
        <v>33</v>
      </c>
      <c r="B81" s="3">
        <v>8</v>
      </c>
      <c r="C81" s="3">
        <v>18</v>
      </c>
      <c r="D81" s="3">
        <v>3</v>
      </c>
      <c r="E81" s="4" t="s">
        <v>88</v>
      </c>
      <c r="F81" s="4" t="s">
        <v>89</v>
      </c>
      <c r="G81" s="19" t="s">
        <v>272</v>
      </c>
      <c r="H81" s="4"/>
      <c r="I81" s="4"/>
      <c r="J81" s="4"/>
      <c r="K81" s="4"/>
      <c r="L81" s="4"/>
    </row>
    <row r="82" spans="1:12" s="3" customFormat="1" ht="11.25" x14ac:dyDescent="0.2">
      <c r="A82" s="3" t="s">
        <v>35</v>
      </c>
      <c r="B82" s="3">
        <v>8</v>
      </c>
      <c r="C82" s="3">
        <v>14</v>
      </c>
      <c r="D82" s="3">
        <v>2</v>
      </c>
      <c r="E82" s="4" t="s">
        <v>88</v>
      </c>
      <c r="F82" s="4" t="s">
        <v>91</v>
      </c>
      <c r="G82" s="4" t="s">
        <v>21</v>
      </c>
      <c r="H82" s="4"/>
      <c r="I82" s="4"/>
      <c r="J82" s="4"/>
      <c r="K82" s="4"/>
      <c r="L82" s="4"/>
    </row>
    <row r="83" spans="1:12" s="3" customFormat="1" ht="11.25" x14ac:dyDescent="0.2">
      <c r="A83" s="3" t="s">
        <v>36</v>
      </c>
      <c r="B83" s="3">
        <v>7</v>
      </c>
      <c r="C83" s="3">
        <v>14</v>
      </c>
      <c r="D83" s="3">
        <v>2</v>
      </c>
      <c r="E83" s="4" t="s">
        <v>88</v>
      </c>
      <c r="F83" s="4" t="s">
        <v>10</v>
      </c>
      <c r="G83" s="4"/>
      <c r="H83" s="4"/>
      <c r="I83" s="4"/>
      <c r="J83" s="4"/>
      <c r="K83" s="4"/>
      <c r="L83" s="4"/>
    </row>
    <row r="84" spans="1:12" s="3" customFormat="1" ht="11.25" x14ac:dyDescent="0.2">
      <c r="A84" s="3" t="s">
        <v>38</v>
      </c>
      <c r="B84" s="3">
        <v>10</v>
      </c>
      <c r="C84" s="3">
        <v>17</v>
      </c>
      <c r="D84" s="3">
        <v>2</v>
      </c>
      <c r="E84" s="4" t="s">
        <v>92</v>
      </c>
      <c r="F84" s="4" t="s">
        <v>92</v>
      </c>
      <c r="G84" s="4"/>
      <c r="H84" s="4"/>
      <c r="I84" s="4"/>
      <c r="J84" s="4"/>
      <c r="K84" s="4"/>
      <c r="L84" s="4"/>
    </row>
    <row r="85" spans="1:12" s="3" customFormat="1" ht="11.25" x14ac:dyDescent="0.2">
      <c r="A85" s="3" t="s">
        <v>39</v>
      </c>
      <c r="B85" s="3">
        <v>9</v>
      </c>
      <c r="C85" s="3">
        <v>14</v>
      </c>
      <c r="D85" s="3">
        <v>2</v>
      </c>
      <c r="E85" s="4" t="s">
        <v>92</v>
      </c>
      <c r="F85" s="4" t="s">
        <v>92</v>
      </c>
      <c r="G85" s="4"/>
      <c r="H85" s="4"/>
      <c r="I85" s="4"/>
      <c r="J85" s="4"/>
      <c r="K85" s="4"/>
      <c r="L85" s="4"/>
    </row>
    <row r="86" spans="1:12" s="3" customFormat="1" ht="11.25" x14ac:dyDescent="0.2">
      <c r="A86" s="3" t="s">
        <v>40</v>
      </c>
      <c r="B86" s="3">
        <v>10</v>
      </c>
      <c r="C86" s="3">
        <v>16</v>
      </c>
      <c r="D86" s="3">
        <v>2</v>
      </c>
      <c r="E86" s="4" t="s">
        <v>88</v>
      </c>
      <c r="F86" s="4" t="s">
        <v>92</v>
      </c>
      <c r="G86" s="4"/>
      <c r="H86" s="4"/>
      <c r="I86" s="4"/>
      <c r="J86" s="4"/>
      <c r="K86" s="4"/>
      <c r="L86" s="4"/>
    </row>
    <row r="87" spans="1:12" s="3" customFormat="1" ht="11.25" x14ac:dyDescent="0.2">
      <c r="A87" s="3" t="s">
        <v>42</v>
      </c>
      <c r="B87" s="3">
        <v>10</v>
      </c>
      <c r="C87" s="3">
        <v>15</v>
      </c>
      <c r="D87" s="3">
        <v>2</v>
      </c>
      <c r="E87" s="4" t="s">
        <v>92</v>
      </c>
      <c r="F87" s="4" t="s">
        <v>14</v>
      </c>
      <c r="G87" s="4"/>
      <c r="H87" s="4" t="s">
        <v>92</v>
      </c>
      <c r="I87" s="4"/>
      <c r="J87" s="4"/>
      <c r="K87" s="4"/>
      <c r="L87" s="4"/>
    </row>
    <row r="88" spans="1:12" s="3" customFormat="1" ht="11.25" x14ac:dyDescent="0.2">
      <c r="A88" s="3" t="s">
        <v>43</v>
      </c>
      <c r="B88" s="3">
        <v>9</v>
      </c>
      <c r="C88" s="3">
        <v>17</v>
      </c>
      <c r="D88" s="3">
        <v>2</v>
      </c>
      <c r="E88" s="4" t="s">
        <v>92</v>
      </c>
      <c r="F88" s="4" t="s">
        <v>93</v>
      </c>
      <c r="G88" s="4"/>
      <c r="H88" s="4"/>
      <c r="I88" s="4"/>
      <c r="J88" s="4"/>
      <c r="K88" s="4"/>
      <c r="L88" s="4"/>
    </row>
    <row r="89" spans="1:12" s="3" customFormat="1" ht="11.25" x14ac:dyDescent="0.2">
      <c r="A89" s="3" t="s">
        <v>44</v>
      </c>
      <c r="B89" s="3">
        <v>9</v>
      </c>
      <c r="C89" s="3">
        <v>16</v>
      </c>
      <c r="D89" s="3">
        <v>2</v>
      </c>
      <c r="E89" s="4" t="s">
        <v>92</v>
      </c>
      <c r="F89" s="4" t="s">
        <v>94</v>
      </c>
      <c r="G89" s="4"/>
      <c r="H89" s="4"/>
      <c r="I89" s="4"/>
      <c r="J89" s="4"/>
      <c r="K89" s="4"/>
      <c r="L89" s="4"/>
    </row>
    <row r="90" spans="1:12" s="3" customFormat="1" ht="11.25" x14ac:dyDescent="0.2">
      <c r="A90" s="3" t="s">
        <v>45</v>
      </c>
      <c r="B90" s="3">
        <v>11</v>
      </c>
      <c r="C90" s="3">
        <v>16</v>
      </c>
      <c r="D90" s="3">
        <v>2</v>
      </c>
      <c r="E90" s="4" t="s">
        <v>92</v>
      </c>
      <c r="F90" s="4" t="s">
        <v>95</v>
      </c>
      <c r="G90" s="4"/>
      <c r="H90" s="4"/>
      <c r="I90" s="4"/>
      <c r="J90" s="4"/>
      <c r="K90" s="4"/>
      <c r="L90" s="4"/>
    </row>
    <row r="91" spans="1:12" s="3" customFormat="1" ht="11.25" x14ac:dyDescent="0.2">
      <c r="A91" s="3" t="s">
        <v>47</v>
      </c>
      <c r="B91" s="3">
        <v>6</v>
      </c>
      <c r="C91" s="3">
        <v>12</v>
      </c>
      <c r="D91" s="3">
        <v>2</v>
      </c>
      <c r="E91" s="4" t="s">
        <v>92</v>
      </c>
      <c r="F91" s="4" t="s">
        <v>92</v>
      </c>
      <c r="G91" s="4"/>
      <c r="H91" s="4"/>
      <c r="I91" s="4"/>
      <c r="J91" s="4"/>
      <c r="K91" s="4"/>
      <c r="L91" s="4"/>
    </row>
    <row r="92" spans="1:12" s="3" customFormat="1" ht="11.25" x14ac:dyDescent="0.2">
      <c r="A92" s="3" t="s">
        <v>49</v>
      </c>
      <c r="B92" s="3">
        <v>8</v>
      </c>
      <c r="C92" s="3">
        <v>13</v>
      </c>
      <c r="D92" s="3">
        <v>2</v>
      </c>
      <c r="E92" s="4" t="s">
        <v>92</v>
      </c>
      <c r="F92" s="19" t="s">
        <v>244</v>
      </c>
      <c r="G92" s="4"/>
      <c r="H92" s="4"/>
      <c r="I92" s="4"/>
      <c r="J92" s="4"/>
      <c r="K92" s="4"/>
      <c r="L92" s="4"/>
    </row>
    <row r="93" spans="1:12" s="3" customFormat="1" ht="11.25" x14ac:dyDescent="0.2">
      <c r="A93" s="3" t="s">
        <v>50</v>
      </c>
      <c r="B93" s="3">
        <v>6</v>
      </c>
      <c r="C93" s="3">
        <v>11</v>
      </c>
      <c r="D93" s="3">
        <v>2</v>
      </c>
      <c r="E93" s="4" t="s">
        <v>92</v>
      </c>
      <c r="F93" s="19" t="s">
        <v>244</v>
      </c>
      <c r="G93" s="4"/>
      <c r="H93" s="4"/>
      <c r="I93" s="4"/>
      <c r="J93" s="4"/>
      <c r="K93" s="4"/>
      <c r="L93" s="4"/>
    </row>
    <row r="94" spans="1:12" s="3" customFormat="1" ht="11.25" x14ac:dyDescent="0.2">
      <c r="A94" s="3" t="s">
        <v>51</v>
      </c>
      <c r="B94" s="3">
        <v>6</v>
      </c>
      <c r="C94" s="3">
        <v>11</v>
      </c>
      <c r="D94" s="3">
        <v>2</v>
      </c>
      <c r="E94" s="4" t="s">
        <v>92</v>
      </c>
      <c r="F94" s="4" t="s">
        <v>91</v>
      </c>
      <c r="G94" s="4"/>
      <c r="H94" s="4"/>
      <c r="I94" s="4"/>
      <c r="J94" s="4"/>
      <c r="K94" s="4"/>
      <c r="L94" s="4"/>
    </row>
    <row r="95" spans="1:12" s="3" customFormat="1" ht="11.25" x14ac:dyDescent="0.2">
      <c r="A95" s="3" t="s">
        <v>52</v>
      </c>
      <c r="B95" s="3">
        <v>9</v>
      </c>
      <c r="C95" s="3">
        <v>15</v>
      </c>
      <c r="D95" s="3">
        <v>2</v>
      </c>
      <c r="E95" s="4" t="s">
        <v>92</v>
      </c>
      <c r="F95" s="19" t="s">
        <v>272</v>
      </c>
      <c r="G95" s="4"/>
      <c r="H95" s="4"/>
      <c r="I95" s="4"/>
      <c r="J95" s="4"/>
      <c r="K95" s="4"/>
      <c r="L95" s="4"/>
    </row>
    <row r="96" spans="1:12" s="3" customFormat="1" ht="11.25" x14ac:dyDescent="0.2">
      <c r="A96" s="3" t="s">
        <v>53</v>
      </c>
      <c r="B96" s="3">
        <v>8</v>
      </c>
      <c r="C96" s="3">
        <v>14</v>
      </c>
      <c r="D96" s="3">
        <v>2</v>
      </c>
      <c r="E96" s="4" t="s">
        <v>92</v>
      </c>
      <c r="F96" s="4" t="s">
        <v>92</v>
      </c>
      <c r="G96" s="4"/>
      <c r="H96" s="4"/>
      <c r="I96" s="4"/>
      <c r="J96" s="4"/>
      <c r="K96" s="4"/>
      <c r="L96" s="4"/>
    </row>
    <row r="97" spans="1:12" s="3" customFormat="1" ht="11.25" x14ac:dyDescent="0.2">
      <c r="A97" s="3" t="s">
        <v>96</v>
      </c>
      <c r="B97" s="3">
        <v>7</v>
      </c>
      <c r="C97" s="3">
        <v>10</v>
      </c>
      <c r="D97" s="3">
        <v>2</v>
      </c>
      <c r="E97" s="19" t="s">
        <v>244</v>
      </c>
      <c r="F97" s="19" t="s">
        <v>244</v>
      </c>
      <c r="G97" s="4"/>
      <c r="H97" s="4"/>
      <c r="I97" s="4"/>
      <c r="J97" s="4"/>
      <c r="K97" s="4"/>
      <c r="L97" s="4"/>
    </row>
    <row r="98" spans="1:12" s="3" customFormat="1" ht="11.25" x14ac:dyDescent="0.2">
      <c r="E98" s="4"/>
      <c r="F98" s="4"/>
      <c r="G98" s="4"/>
      <c r="H98" s="4"/>
      <c r="I98" s="4"/>
      <c r="J98" s="4"/>
      <c r="K98" s="4"/>
      <c r="L98" s="4"/>
    </row>
    <row r="99" spans="1:12" s="3" customFormat="1" ht="11.25" x14ac:dyDescent="0.2">
      <c r="A99" s="3" t="s">
        <v>97</v>
      </c>
      <c r="B99" s="3">
        <v>4</v>
      </c>
      <c r="C99" s="3">
        <v>4</v>
      </c>
      <c r="D99" s="3">
        <v>0</v>
      </c>
      <c r="E99" s="4" t="s">
        <v>21</v>
      </c>
      <c r="F99" s="4" t="s">
        <v>21</v>
      </c>
      <c r="G99" s="4" t="s">
        <v>21</v>
      </c>
      <c r="H99" s="4"/>
      <c r="I99" s="4"/>
      <c r="J99" s="4"/>
      <c r="K99" s="4"/>
      <c r="L99" s="4"/>
    </row>
    <row r="100" spans="1:12" s="3" customFormat="1" ht="11.25" x14ac:dyDescent="0.2">
      <c r="A100" s="3" t="s">
        <v>98</v>
      </c>
      <c r="D100" s="3">
        <v>0</v>
      </c>
      <c r="E100" s="4" t="s">
        <v>21</v>
      </c>
      <c r="F100" s="4" t="s">
        <v>21</v>
      </c>
      <c r="G100" s="4" t="s">
        <v>21</v>
      </c>
      <c r="H100" s="4"/>
      <c r="I100" s="4"/>
      <c r="J100" s="4"/>
      <c r="K100" s="4"/>
      <c r="L100" s="4"/>
    </row>
    <row r="101" spans="1:12" s="3" customFormat="1" ht="11.25" x14ac:dyDescent="0.2">
      <c r="A101" s="3" t="s">
        <v>99</v>
      </c>
      <c r="D101" s="3">
        <v>1</v>
      </c>
      <c r="E101" s="4"/>
      <c r="F101" s="4" t="s">
        <v>21</v>
      </c>
      <c r="G101" s="4" t="s">
        <v>21</v>
      </c>
      <c r="H101" s="4"/>
      <c r="I101" s="4"/>
      <c r="J101" s="4"/>
      <c r="K101" s="4"/>
      <c r="L101" s="4"/>
    </row>
    <row r="102" spans="1:12" s="3" customFormat="1" ht="11.25" x14ac:dyDescent="0.2">
      <c r="A102" s="3" t="s">
        <v>100</v>
      </c>
      <c r="D102" s="3">
        <v>2</v>
      </c>
      <c r="E102" s="4" t="s">
        <v>101</v>
      </c>
      <c r="F102" s="4"/>
      <c r="G102" s="4" t="s">
        <v>21</v>
      </c>
      <c r="H102" s="4"/>
      <c r="I102" s="4"/>
      <c r="J102" s="4"/>
      <c r="K102" s="4"/>
      <c r="L102" s="4"/>
    </row>
    <row r="103" spans="1:12" s="3" customFormat="1" ht="11.25" x14ac:dyDescent="0.2">
      <c r="A103" s="3" t="s">
        <v>54</v>
      </c>
      <c r="C103" s="3">
        <v>17</v>
      </c>
      <c r="D103" s="3">
        <v>2</v>
      </c>
      <c r="E103" s="4" t="s">
        <v>90</v>
      </c>
      <c r="F103" s="4" t="s">
        <v>102</v>
      </c>
      <c r="G103" s="4" t="s">
        <v>21</v>
      </c>
      <c r="H103" s="4"/>
      <c r="I103" s="4"/>
      <c r="J103" s="4"/>
      <c r="K103" s="4"/>
      <c r="L103" s="4"/>
    </row>
    <row r="104" spans="1:12" s="3" customFormat="1" ht="11.25" x14ac:dyDescent="0.2">
      <c r="A104" s="3" t="s">
        <v>55</v>
      </c>
      <c r="B104" s="3">
        <v>10</v>
      </c>
      <c r="C104" s="3">
        <v>16</v>
      </c>
      <c r="D104" s="3">
        <v>2</v>
      </c>
      <c r="E104" s="4" t="s">
        <v>102</v>
      </c>
      <c r="F104" s="4" t="s">
        <v>90</v>
      </c>
      <c r="G104" s="4" t="s">
        <v>21</v>
      </c>
      <c r="H104" s="4"/>
      <c r="I104" s="4"/>
      <c r="J104" s="4"/>
      <c r="K104" s="4"/>
      <c r="L104" s="4"/>
    </row>
    <row r="105" spans="1:12" s="3" customFormat="1" ht="11.25" x14ac:dyDescent="0.2">
      <c r="A105" s="3" t="s">
        <v>56</v>
      </c>
      <c r="B105" s="3">
        <v>10</v>
      </c>
      <c r="C105" s="3">
        <v>15</v>
      </c>
      <c r="D105" s="3">
        <v>2</v>
      </c>
      <c r="E105" s="4" t="s">
        <v>48</v>
      </c>
      <c r="F105" s="4" t="s">
        <v>103</v>
      </c>
      <c r="G105" s="4" t="s">
        <v>21</v>
      </c>
      <c r="H105" s="4"/>
      <c r="I105" s="4"/>
      <c r="J105" s="4"/>
      <c r="K105" s="4"/>
      <c r="L105" s="4"/>
    </row>
    <row r="106" spans="1:12" s="3" customFormat="1" ht="11.25" x14ac:dyDescent="0.2">
      <c r="A106" s="3" t="s">
        <v>57</v>
      </c>
      <c r="B106" s="3">
        <v>9</v>
      </c>
      <c r="C106" s="3">
        <v>15</v>
      </c>
      <c r="D106" s="3">
        <v>2</v>
      </c>
      <c r="E106" s="4" t="s">
        <v>92</v>
      </c>
      <c r="F106" s="4" t="s">
        <v>104</v>
      </c>
      <c r="G106" s="4" t="s">
        <v>21</v>
      </c>
      <c r="H106" s="4"/>
      <c r="I106" s="4"/>
      <c r="J106" s="4"/>
      <c r="K106" s="4"/>
      <c r="L106" s="4"/>
    </row>
    <row r="107" spans="1:12" s="3" customFormat="1" ht="11.25" x14ac:dyDescent="0.2">
      <c r="A107" s="3" t="s">
        <v>59</v>
      </c>
      <c r="B107" s="3">
        <v>9</v>
      </c>
      <c r="C107" s="3">
        <v>15</v>
      </c>
      <c r="D107" s="3">
        <v>2</v>
      </c>
      <c r="E107" s="4" t="s">
        <v>48</v>
      </c>
      <c r="F107" s="4" t="s">
        <v>92</v>
      </c>
      <c r="G107" s="4" t="s">
        <v>21</v>
      </c>
      <c r="H107" s="4"/>
      <c r="I107" s="4"/>
      <c r="J107" s="4"/>
      <c r="K107" s="4"/>
      <c r="L107" s="4"/>
    </row>
    <row r="108" spans="1:12" s="3" customFormat="1" ht="11.25" x14ac:dyDescent="0.2">
      <c r="A108" s="3" t="s">
        <v>61</v>
      </c>
      <c r="E108" s="4" t="s">
        <v>48</v>
      </c>
      <c r="F108" s="4" t="s">
        <v>14</v>
      </c>
      <c r="G108" s="4" t="s">
        <v>21</v>
      </c>
      <c r="H108" s="4"/>
      <c r="I108" s="4"/>
      <c r="J108" s="4"/>
      <c r="K108" s="4"/>
      <c r="L108" s="4"/>
    </row>
    <row r="109" spans="1:12" s="3" customFormat="1" ht="11.25" x14ac:dyDescent="0.2">
      <c r="A109" s="3" t="s">
        <v>63</v>
      </c>
      <c r="B109" s="3">
        <v>13</v>
      </c>
      <c r="C109" s="3">
        <v>20</v>
      </c>
      <c r="D109" s="3">
        <v>2</v>
      </c>
      <c r="E109" s="4" t="s">
        <v>90</v>
      </c>
      <c r="F109" s="4" t="s">
        <v>214</v>
      </c>
      <c r="G109" s="4" t="s">
        <v>21</v>
      </c>
      <c r="H109" s="4"/>
      <c r="I109" s="4"/>
      <c r="J109" s="4"/>
      <c r="K109" s="4"/>
      <c r="L109" s="4"/>
    </row>
    <row r="110" spans="1:12" s="3" customFormat="1" ht="11.25" x14ac:dyDescent="0.2">
      <c r="A110" s="3" t="s">
        <v>64</v>
      </c>
      <c r="B110" s="3">
        <v>12</v>
      </c>
      <c r="C110" s="3">
        <v>18</v>
      </c>
      <c r="D110" s="3">
        <v>2</v>
      </c>
      <c r="E110" s="4" t="s">
        <v>102</v>
      </c>
      <c r="F110" s="4" t="s">
        <v>102</v>
      </c>
      <c r="G110" s="4" t="s">
        <v>21</v>
      </c>
      <c r="H110" s="4"/>
      <c r="I110" s="4"/>
      <c r="J110" s="4"/>
      <c r="K110" s="4"/>
      <c r="L110" s="4"/>
    </row>
    <row r="111" spans="1:12" s="3" customFormat="1" ht="11.25" x14ac:dyDescent="0.2">
      <c r="A111" s="3" t="s">
        <v>65</v>
      </c>
      <c r="B111" s="3">
        <v>14</v>
      </c>
      <c r="C111" s="3">
        <v>21</v>
      </c>
      <c r="D111" s="3">
        <v>3</v>
      </c>
      <c r="E111" s="4" t="s">
        <v>90</v>
      </c>
      <c r="F111" s="4" t="s">
        <v>14</v>
      </c>
      <c r="G111" s="4" t="s">
        <v>94</v>
      </c>
      <c r="H111" s="4"/>
      <c r="I111" s="4"/>
      <c r="J111" s="4"/>
      <c r="K111" s="4"/>
      <c r="L111" s="4"/>
    </row>
    <row r="112" spans="1:12" s="3" customFormat="1" ht="11.25" x14ac:dyDescent="0.2">
      <c r="A112" s="3" t="s">
        <v>66</v>
      </c>
      <c r="B112" s="3">
        <v>12</v>
      </c>
      <c r="C112" s="3">
        <v>23</v>
      </c>
      <c r="D112" s="3">
        <v>3</v>
      </c>
      <c r="E112" s="4" t="s">
        <v>90</v>
      </c>
      <c r="F112" s="4" t="s">
        <v>105</v>
      </c>
      <c r="G112" s="4" t="s">
        <v>90</v>
      </c>
      <c r="H112" s="4"/>
      <c r="I112" s="4"/>
      <c r="J112" s="4"/>
      <c r="K112" s="4"/>
      <c r="L112" s="4"/>
    </row>
    <row r="113" spans="1:12" s="3" customFormat="1" ht="11.25" x14ac:dyDescent="0.2">
      <c r="A113" s="3" t="s">
        <v>67</v>
      </c>
      <c r="D113" s="3">
        <v>3</v>
      </c>
      <c r="E113" s="4" t="s">
        <v>90</v>
      </c>
      <c r="F113" s="4" t="s">
        <v>105</v>
      </c>
      <c r="G113" s="4" t="s">
        <v>94</v>
      </c>
      <c r="H113" s="4" t="s">
        <v>21</v>
      </c>
      <c r="I113" s="4"/>
      <c r="J113" s="4"/>
      <c r="K113" s="4"/>
      <c r="L113" s="4"/>
    </row>
    <row r="114" spans="1:12" s="3" customFormat="1" ht="11.25" x14ac:dyDescent="0.2">
      <c r="A114" s="3" t="s">
        <v>68</v>
      </c>
      <c r="B114" s="3">
        <v>13</v>
      </c>
      <c r="C114" s="3">
        <v>22</v>
      </c>
      <c r="D114" s="3">
        <v>3</v>
      </c>
      <c r="E114" s="4" t="s">
        <v>48</v>
      </c>
      <c r="F114" s="4" t="s">
        <v>14</v>
      </c>
      <c r="G114" s="4" t="s">
        <v>101</v>
      </c>
      <c r="H114" s="4" t="s">
        <v>21</v>
      </c>
      <c r="I114" s="4"/>
      <c r="J114" s="4"/>
      <c r="K114" s="4"/>
      <c r="L114" s="4"/>
    </row>
    <row r="115" spans="1:12" s="3" customFormat="1" ht="11.25" x14ac:dyDescent="0.2">
      <c r="A115" s="3" t="s">
        <v>70</v>
      </c>
      <c r="B115" s="3">
        <v>8</v>
      </c>
      <c r="C115" s="3">
        <v>19</v>
      </c>
      <c r="D115" s="3">
        <v>3</v>
      </c>
      <c r="E115" s="4" t="s">
        <v>106</v>
      </c>
      <c r="F115" s="4" t="s">
        <v>90</v>
      </c>
      <c r="G115" s="4" t="s">
        <v>14</v>
      </c>
      <c r="H115" s="4" t="s">
        <v>21</v>
      </c>
      <c r="I115" s="4"/>
      <c r="J115" s="4"/>
      <c r="K115" s="4"/>
      <c r="L115" s="4"/>
    </row>
    <row r="116" spans="1:12" s="3" customFormat="1" ht="11.25" x14ac:dyDescent="0.2">
      <c r="A116" s="3" t="s">
        <v>71</v>
      </c>
      <c r="B116" s="3">
        <v>8</v>
      </c>
      <c r="C116" s="3">
        <v>22</v>
      </c>
      <c r="D116" s="3">
        <v>3</v>
      </c>
      <c r="E116" s="4" t="s">
        <v>90</v>
      </c>
      <c r="F116" s="4" t="s">
        <v>90</v>
      </c>
      <c r="G116" s="4" t="s">
        <v>102</v>
      </c>
      <c r="H116" s="4" t="s">
        <v>90</v>
      </c>
      <c r="I116" s="4"/>
      <c r="J116" s="4"/>
      <c r="K116" s="4"/>
      <c r="L116" s="4"/>
    </row>
    <row r="117" spans="1:12" s="3" customFormat="1" ht="11.25" x14ac:dyDescent="0.2">
      <c r="A117" s="3" t="s">
        <v>72</v>
      </c>
      <c r="B117" s="3">
        <v>8</v>
      </c>
      <c r="C117" s="3">
        <v>22</v>
      </c>
      <c r="D117" s="3">
        <v>3</v>
      </c>
      <c r="E117" s="4" t="s">
        <v>90</v>
      </c>
      <c r="F117" s="4" t="s">
        <v>102</v>
      </c>
      <c r="G117" s="4" t="s">
        <v>94</v>
      </c>
      <c r="H117" s="4" t="s">
        <v>101</v>
      </c>
      <c r="I117" s="4"/>
      <c r="J117" s="4"/>
      <c r="K117" s="4"/>
      <c r="L117" s="4"/>
    </row>
    <row r="118" spans="1:12" s="3" customFormat="1" ht="11.25" x14ac:dyDescent="0.2">
      <c r="A118" s="3" t="s">
        <v>73</v>
      </c>
      <c r="B118" s="3">
        <v>8</v>
      </c>
      <c r="C118" s="3">
        <v>24</v>
      </c>
      <c r="D118" s="3">
        <v>3</v>
      </c>
      <c r="E118" s="4" t="s">
        <v>94</v>
      </c>
      <c r="F118" s="4" t="s">
        <v>101</v>
      </c>
      <c r="G118" s="4" t="s">
        <v>101</v>
      </c>
      <c r="H118" s="4" t="s">
        <v>101</v>
      </c>
      <c r="I118" s="4"/>
      <c r="J118" s="4"/>
      <c r="K118" s="4"/>
      <c r="L118" s="4"/>
    </row>
    <row r="119" spans="1:12" s="3" customFormat="1" ht="11.25" x14ac:dyDescent="0.2">
      <c r="A119" s="3" t="s">
        <v>75</v>
      </c>
      <c r="B119" s="3">
        <v>8</v>
      </c>
      <c r="C119" s="3">
        <v>24</v>
      </c>
      <c r="D119" s="3">
        <v>3</v>
      </c>
      <c r="E119" s="4" t="s">
        <v>14</v>
      </c>
      <c r="F119" s="4" t="s">
        <v>102</v>
      </c>
      <c r="G119" s="4" t="s">
        <v>102</v>
      </c>
      <c r="H119" s="4" t="s">
        <v>102</v>
      </c>
      <c r="I119" s="4"/>
      <c r="J119" s="4"/>
      <c r="K119" s="4"/>
      <c r="L119" s="4"/>
    </row>
    <row r="120" spans="1:12" s="3" customFormat="1" ht="11.25" x14ac:dyDescent="0.2">
      <c r="A120" s="3" t="s">
        <v>76</v>
      </c>
      <c r="B120" s="3">
        <v>8</v>
      </c>
      <c r="C120" s="3">
        <v>22</v>
      </c>
      <c r="D120" s="3">
        <v>3</v>
      </c>
      <c r="E120" s="4" t="s">
        <v>14</v>
      </c>
      <c r="F120" s="4" t="s">
        <v>90</v>
      </c>
      <c r="G120" s="4" t="s">
        <v>102</v>
      </c>
      <c r="H120" s="4" t="s">
        <v>90</v>
      </c>
      <c r="I120" s="4"/>
      <c r="J120" s="4"/>
      <c r="K120" s="4"/>
      <c r="L120" s="4"/>
    </row>
    <row r="121" spans="1:12" s="3" customFormat="1" ht="11.25" x14ac:dyDescent="0.2">
      <c r="A121" s="3" t="s">
        <v>77</v>
      </c>
      <c r="B121" s="3">
        <v>8</v>
      </c>
      <c r="C121" s="3">
        <v>22</v>
      </c>
      <c r="D121" s="3">
        <v>3</v>
      </c>
      <c r="E121" s="4" t="s">
        <v>48</v>
      </c>
      <c r="F121" s="4" t="s">
        <v>90</v>
      </c>
      <c r="G121" s="4" t="s">
        <v>101</v>
      </c>
      <c r="H121" s="4" t="s">
        <v>90</v>
      </c>
      <c r="I121" s="4"/>
      <c r="J121" s="4"/>
      <c r="K121" s="4"/>
      <c r="L121" s="4"/>
    </row>
    <row r="122" spans="1:12" s="3" customFormat="1" ht="11.25" x14ac:dyDescent="0.2">
      <c r="A122" s="3" t="s">
        <v>78</v>
      </c>
      <c r="B122" s="3">
        <v>9</v>
      </c>
      <c r="C122" s="3">
        <v>23</v>
      </c>
      <c r="D122" s="3">
        <v>3</v>
      </c>
      <c r="E122" s="4" t="s">
        <v>101</v>
      </c>
      <c r="F122" s="4" t="s">
        <v>101</v>
      </c>
      <c r="G122" s="4" t="s">
        <v>94</v>
      </c>
      <c r="H122" s="4" t="s">
        <v>101</v>
      </c>
      <c r="I122" s="4"/>
      <c r="J122" s="4"/>
      <c r="K122" s="4"/>
      <c r="L122" s="4"/>
    </row>
    <row r="123" spans="1:12" s="3" customFormat="1" ht="11.25" x14ac:dyDescent="0.2">
      <c r="A123" s="3" t="s">
        <v>107</v>
      </c>
      <c r="B123" s="3">
        <v>11</v>
      </c>
      <c r="C123" s="3">
        <v>32</v>
      </c>
      <c r="D123" s="3">
        <v>3</v>
      </c>
      <c r="E123" s="4" t="s">
        <v>108</v>
      </c>
      <c r="F123" s="4" t="s">
        <v>94</v>
      </c>
      <c r="G123" s="4" t="s">
        <v>48</v>
      </c>
      <c r="H123" s="4" t="s">
        <v>94</v>
      </c>
      <c r="I123" s="4"/>
      <c r="J123" s="4"/>
      <c r="K123" s="4"/>
      <c r="L123" s="4"/>
    </row>
    <row r="124" spans="1:12" s="3" customFormat="1" ht="11.25" x14ac:dyDescent="0.2">
      <c r="A124" s="3" t="s">
        <v>109</v>
      </c>
      <c r="B124" s="3">
        <v>12</v>
      </c>
      <c r="C124" s="3">
        <v>33</v>
      </c>
      <c r="D124" s="3">
        <v>3</v>
      </c>
      <c r="E124" s="4" t="s">
        <v>108</v>
      </c>
      <c r="F124" s="4" t="s">
        <v>108</v>
      </c>
      <c r="G124" s="4" t="s">
        <v>110</v>
      </c>
      <c r="H124" s="4" t="s">
        <v>108</v>
      </c>
      <c r="I124" s="4"/>
      <c r="J124" s="4"/>
      <c r="K124" s="4"/>
      <c r="L124" s="4"/>
    </row>
    <row r="125" spans="1:12" s="3" customFormat="1" ht="11.25" x14ac:dyDescent="0.2">
      <c r="E125" s="4"/>
      <c r="F125" s="4"/>
      <c r="G125" s="4"/>
      <c r="H125" s="4"/>
      <c r="I125" s="4"/>
      <c r="J125" s="4"/>
      <c r="K125" s="4"/>
      <c r="L125" s="4"/>
    </row>
    <row r="126" spans="1:12" s="3" customFormat="1" ht="11.25" x14ac:dyDescent="0.2">
      <c r="A126" s="3" t="s">
        <v>111</v>
      </c>
      <c r="E126" s="4"/>
      <c r="F126" s="4"/>
      <c r="G126" s="4"/>
      <c r="H126" s="4"/>
      <c r="I126" s="4"/>
      <c r="J126" s="4"/>
      <c r="K126" s="4"/>
      <c r="L126" s="4"/>
    </row>
    <row r="127" spans="1:12" s="3" customFormat="1" ht="11.25" x14ac:dyDescent="0.2">
      <c r="A127" s="3" t="s">
        <v>112</v>
      </c>
      <c r="E127" s="4"/>
      <c r="F127" s="4"/>
      <c r="G127" s="4"/>
      <c r="H127" s="4"/>
      <c r="I127" s="4"/>
      <c r="J127" s="4"/>
      <c r="K127" s="4"/>
      <c r="L127" s="4"/>
    </row>
    <row r="128" spans="1:12" s="3" customFormat="1" ht="11.25" x14ac:dyDescent="0.2">
      <c r="A128" s="3" t="s">
        <v>113</v>
      </c>
      <c r="E128" s="4"/>
      <c r="F128" s="4"/>
      <c r="G128" s="4"/>
      <c r="H128" s="4"/>
      <c r="I128" s="4"/>
      <c r="J128" s="4"/>
      <c r="K128" s="4"/>
      <c r="L128" s="4"/>
    </row>
    <row r="129" spans="1:12" s="3" customFormat="1" ht="11.25" x14ac:dyDescent="0.2">
      <c r="A129" s="3" t="s">
        <v>114</v>
      </c>
      <c r="E129" s="4"/>
      <c r="F129" s="4"/>
      <c r="G129" s="4"/>
      <c r="H129" s="4"/>
      <c r="I129" s="4"/>
      <c r="J129" s="4"/>
      <c r="K129" s="4"/>
      <c r="L129" s="4"/>
    </row>
    <row r="130" spans="1:12" s="3" customFormat="1" ht="11.25" x14ac:dyDescent="0.2">
      <c r="A130" s="3" t="s">
        <v>115</v>
      </c>
      <c r="E130" s="4"/>
      <c r="F130" s="4"/>
      <c r="G130" s="4"/>
      <c r="H130" s="4"/>
      <c r="I130" s="4"/>
      <c r="J130" s="4"/>
      <c r="K130" s="4"/>
      <c r="L130" s="4"/>
    </row>
    <row r="131" spans="1:12" s="3" customFormat="1" ht="11.25" x14ac:dyDescent="0.2">
      <c r="A131" s="3" t="s">
        <v>116</v>
      </c>
      <c r="E131" s="4"/>
      <c r="F131" s="4"/>
      <c r="G131" s="4"/>
      <c r="H131" s="4"/>
      <c r="I131" s="4"/>
      <c r="J131" s="4"/>
      <c r="K131" s="4"/>
      <c r="L131" s="4"/>
    </row>
    <row r="132" spans="1:12" s="3" customFormat="1" ht="11.25" x14ac:dyDescent="0.2">
      <c r="A132" s="3" t="s">
        <v>117</v>
      </c>
      <c r="E132" s="4"/>
      <c r="F132" s="4"/>
      <c r="G132" s="4"/>
      <c r="H132" s="4"/>
      <c r="I132" s="4"/>
      <c r="J132" s="4"/>
      <c r="K132" s="4"/>
      <c r="L132" s="4"/>
    </row>
    <row r="133" spans="1:12" s="3" customFormat="1" ht="11.25" x14ac:dyDescent="0.2">
      <c r="E133" s="4"/>
      <c r="F133" s="4"/>
      <c r="G133" s="4"/>
      <c r="H133" s="4"/>
      <c r="I133" s="4"/>
      <c r="J133" s="4"/>
      <c r="K133" s="4"/>
      <c r="L133" s="4"/>
    </row>
    <row r="134" spans="1:12" s="3" customFormat="1" ht="11.25" x14ac:dyDescent="0.2">
      <c r="A134" s="3" t="s">
        <v>118</v>
      </c>
      <c r="E134" s="4"/>
      <c r="F134" s="4"/>
      <c r="G134" s="4"/>
      <c r="H134" s="4"/>
      <c r="I134" s="4"/>
      <c r="J134" s="4"/>
      <c r="K134" s="4"/>
      <c r="L134" s="4"/>
    </row>
    <row r="135" spans="1:12" s="3" customFormat="1" ht="11.25" x14ac:dyDescent="0.2">
      <c r="A135" s="3" t="s">
        <v>119</v>
      </c>
      <c r="E135" s="4"/>
      <c r="F135" s="4"/>
      <c r="G135" s="4"/>
      <c r="H135" s="4"/>
      <c r="I135" s="4"/>
      <c r="J135" s="4"/>
      <c r="K135" s="4"/>
      <c r="L135" s="4"/>
    </row>
    <row r="136" spans="1:12" s="3" customFormat="1" ht="11.25" x14ac:dyDescent="0.2">
      <c r="A136" s="3" t="s">
        <v>120</v>
      </c>
      <c r="E136" s="4"/>
      <c r="F136" s="4"/>
      <c r="G136" s="4"/>
      <c r="H136" s="4"/>
      <c r="I136" s="4"/>
      <c r="J136" s="4"/>
      <c r="K136" s="4"/>
      <c r="L136" s="4"/>
    </row>
    <row r="137" spans="1:12" s="3" customFormat="1" ht="11.25" x14ac:dyDescent="0.2">
      <c r="A137" s="3" t="s">
        <v>121</v>
      </c>
      <c r="E137" s="4"/>
      <c r="F137" s="4"/>
      <c r="G137" s="4"/>
      <c r="H137" s="4"/>
      <c r="I137" s="4"/>
      <c r="J137" s="4"/>
      <c r="K137" s="4"/>
      <c r="L137" s="4"/>
    </row>
    <row r="138" spans="1:12" s="3" customFormat="1" ht="11.25" x14ac:dyDescent="0.2">
      <c r="A138" s="3" t="s">
        <v>122</v>
      </c>
      <c r="E138" s="4"/>
      <c r="F138" s="4"/>
      <c r="G138" s="4"/>
      <c r="H138" s="4"/>
      <c r="I138" s="4"/>
      <c r="J138" s="4"/>
      <c r="K138" s="4"/>
      <c r="L138" s="4"/>
    </row>
    <row r="139" spans="1:12" s="3" customFormat="1" ht="11.25" x14ac:dyDescent="0.2">
      <c r="A139" s="3" t="s">
        <v>123</v>
      </c>
      <c r="E139" s="4"/>
      <c r="F139" s="4"/>
      <c r="G139" s="4"/>
      <c r="H139" s="4"/>
      <c r="I139" s="4"/>
      <c r="J139" s="4"/>
      <c r="K139" s="4"/>
      <c r="L139" s="4"/>
    </row>
    <row r="140" spans="1:12" s="3" customFormat="1" ht="11.25" x14ac:dyDescent="0.2">
      <c r="A140" s="3" t="s">
        <v>124</v>
      </c>
      <c r="E140" s="4"/>
      <c r="F140" s="4"/>
      <c r="G140" s="4"/>
      <c r="H140" s="4"/>
      <c r="I140" s="4"/>
      <c r="J140" s="4"/>
      <c r="K140" s="4"/>
      <c r="L140" s="4"/>
    </row>
    <row r="141" spans="1:12" s="3" customFormat="1" ht="11.25" x14ac:dyDescent="0.2">
      <c r="A141" s="3" t="s">
        <v>125</v>
      </c>
      <c r="E141" s="4"/>
      <c r="F141" s="4"/>
      <c r="G141" s="4"/>
      <c r="H141" s="4"/>
      <c r="I141" s="4"/>
      <c r="J141" s="4"/>
      <c r="K141" s="4"/>
      <c r="L141" s="4"/>
    </row>
    <row r="142" spans="1:12" s="3" customFormat="1" ht="11.25" x14ac:dyDescent="0.2">
      <c r="A142" s="3" t="s">
        <v>126</v>
      </c>
      <c r="E142" s="4"/>
      <c r="F142" s="4"/>
      <c r="G142" s="4"/>
      <c r="H142" s="4"/>
      <c r="I142" s="4"/>
      <c r="J142" s="4"/>
      <c r="K142" s="4"/>
      <c r="L142" s="4"/>
    </row>
    <row r="143" spans="1:12" s="3" customFormat="1" ht="11.25" x14ac:dyDescent="0.2">
      <c r="A143" s="3" t="s">
        <v>127</v>
      </c>
      <c r="E143" s="4"/>
      <c r="F143" s="4"/>
      <c r="G143" s="4"/>
      <c r="H143" s="4"/>
      <c r="I143" s="4"/>
      <c r="J143" s="4"/>
      <c r="K143" s="4"/>
      <c r="L143" s="4"/>
    </row>
  </sheetData>
  <pageMargins left="0.75" right="0.75" top="1" bottom="1" header="0.5" footer="0.5"/>
  <pageSetup paperSize="9" orientation="portrait" r:id="rId1"/>
  <headerFooter alignWithMargins="0">
    <oddHeader>&amp;LCricket Competition Premiers of the NSW Central Coast&amp;R&amp;A</oddHeader>
    <oddFooter>&amp;L&amp;F&amp;CPrepared by John Moriarty &amp;D&amp;RPage &amp;P</oddFooter>
  </headerFooter>
  <rowBreaks count="1" manualBreakCount="1">
    <brk id="7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8"/>
  <sheetViews>
    <sheetView workbookViewId="0">
      <pane xSplit="1" ySplit="1" topLeftCell="B2" activePane="bottomRight" state="frozenSplit"/>
      <selection activeCell="A3" sqref="A1:IV3"/>
      <selection pane="topRight"/>
      <selection pane="bottomLeft"/>
      <selection pane="bottomRight" activeCell="A14" sqref="A14"/>
    </sheetView>
  </sheetViews>
  <sheetFormatPr defaultColWidth="9.140625" defaultRowHeight="11.25" x14ac:dyDescent="0.2"/>
  <cols>
    <col min="1" max="1" width="15" style="3" customWidth="1"/>
    <col min="2" max="2" width="4.7109375" style="3" customWidth="1"/>
    <col min="3" max="22" width="3.7109375" style="3" customWidth="1"/>
    <col min="23" max="23" width="6.7109375" style="15" customWidth="1"/>
    <col min="24" max="26" width="4.7109375" style="3" customWidth="1"/>
    <col min="27" max="27" width="5.7109375" style="3" customWidth="1"/>
    <col min="28" max="31" width="4.7109375" style="3" customWidth="1"/>
    <col min="32" max="16384" width="9.140625" style="3"/>
  </cols>
  <sheetData>
    <row r="1" spans="1:31" x14ac:dyDescent="0.2">
      <c r="A1" s="3" t="s">
        <v>271</v>
      </c>
      <c r="B1" s="15" t="s">
        <v>208</v>
      </c>
      <c r="C1" s="34" t="s">
        <v>266</v>
      </c>
      <c r="D1" s="34" t="s">
        <v>250</v>
      </c>
      <c r="E1" s="34" t="s">
        <v>251</v>
      </c>
      <c r="F1" s="34" t="s">
        <v>252</v>
      </c>
      <c r="G1" s="34" t="s">
        <v>388</v>
      </c>
      <c r="H1" s="34" t="s">
        <v>253</v>
      </c>
      <c r="I1" s="34" t="s">
        <v>254</v>
      </c>
      <c r="J1" s="34" t="s">
        <v>255</v>
      </c>
      <c r="K1" s="34" t="s">
        <v>256</v>
      </c>
      <c r="L1" s="34" t="s">
        <v>257</v>
      </c>
      <c r="M1" s="34" t="s">
        <v>258</v>
      </c>
      <c r="N1" s="34" t="s">
        <v>259</v>
      </c>
      <c r="O1" s="34" t="s">
        <v>260</v>
      </c>
      <c r="P1" s="34" t="s">
        <v>261</v>
      </c>
      <c r="Q1" s="34" t="s">
        <v>262</v>
      </c>
      <c r="R1" s="34" t="s">
        <v>263</v>
      </c>
      <c r="S1" s="34" t="s">
        <v>264</v>
      </c>
      <c r="T1" s="34" t="s">
        <v>267</v>
      </c>
      <c r="U1" s="34" t="s">
        <v>268</v>
      </c>
      <c r="V1" s="34" t="s">
        <v>265</v>
      </c>
      <c r="W1" s="17" t="s">
        <v>211</v>
      </c>
      <c r="X1" s="34" t="s">
        <v>266</v>
      </c>
      <c r="Y1" s="34" t="s">
        <v>269</v>
      </c>
      <c r="Z1" s="34" t="s">
        <v>270</v>
      </c>
      <c r="AA1" s="17" t="s">
        <v>211</v>
      </c>
      <c r="AB1" s="34" t="s">
        <v>266</v>
      </c>
      <c r="AC1" s="34" t="s">
        <v>269</v>
      </c>
      <c r="AD1" s="34" t="s">
        <v>270</v>
      </c>
      <c r="AE1" s="34"/>
    </row>
    <row r="3" spans="1:31" x14ac:dyDescent="0.2">
      <c r="A3" s="3" t="s">
        <v>140</v>
      </c>
      <c r="B3" s="3">
        <f>COUNTIF(Junior_Club_Champion,$A3)</f>
        <v>0</v>
      </c>
      <c r="C3" s="3">
        <f>COUNTIF('Juniors 1971-2003'!E$6:E$40,$A3)</f>
        <v>1</v>
      </c>
      <c r="D3" s="3">
        <f>COUNTIF('Juniors 1971-2003'!F$6:F$40,$A3)</f>
        <v>0</v>
      </c>
      <c r="E3" s="3">
        <f>COUNTIF('Juniors 1971-2003'!G$6:G$40,$A3)</f>
        <v>0</v>
      </c>
      <c r="F3" s="3">
        <f>COUNTIF('Juniors 1971-2003'!H$6:H$40,$A3)</f>
        <v>2</v>
      </c>
      <c r="G3" s="3">
        <f>COUNTIF('Juniors 1971-2003'!I$6:I$40,$A3)</f>
        <v>0</v>
      </c>
      <c r="H3" s="3">
        <f>COUNTIF('Juniors 1971-2003'!J$6:J$40,$A3)</f>
        <v>2</v>
      </c>
      <c r="I3" s="3">
        <f>COUNTIF('Juniors 1971-2003'!K$6:K$40,$A3)</f>
        <v>3</v>
      </c>
      <c r="J3" s="3">
        <f>COUNTIF('Juniors 1971-2003'!L$6:L$40,$A3)</f>
        <v>0</v>
      </c>
      <c r="K3" s="3">
        <f>COUNTIF('Juniors 1971-2003'!M$6:M$40,$A3)</f>
        <v>0</v>
      </c>
      <c r="L3" s="3">
        <f>COUNTIF('Juniors 1971-2003'!N$6:N$40,$A3)</f>
        <v>2</v>
      </c>
      <c r="M3" s="3">
        <f>COUNTIF('Juniors 1971-2003'!O$6:O$40,$A3)</f>
        <v>0</v>
      </c>
      <c r="N3" s="3">
        <f>COUNTIF('Juniors 1971-2003'!P$6:P$40,$A3)</f>
        <v>2</v>
      </c>
      <c r="O3" s="3">
        <f>COUNTIF('Juniors 1971-2003'!Q$6:Q$40,$A3)</f>
        <v>1</v>
      </c>
      <c r="P3" s="3">
        <f>COUNTIF('Juniors 1971-2003'!R$6:R$40,$A3)</f>
        <v>0</v>
      </c>
      <c r="Q3" s="3">
        <f>COUNTIF('Juniors 1971-2003'!S$6:S$40,$A3)</f>
        <v>1</v>
      </c>
      <c r="R3" s="3">
        <f>COUNTIF('Juniors 1971-2003'!T$6:T$40,$A3)</f>
        <v>0</v>
      </c>
      <c r="S3" s="3">
        <f>COUNTIF('Juniors 1971-2003'!U$6:U$40,$A3)</f>
        <v>3</v>
      </c>
      <c r="T3" s="3">
        <f>COUNTIF('Juniors 1971-2003'!V$6:V$40,$A3)</f>
        <v>0</v>
      </c>
      <c r="U3" s="3">
        <f>COUNTIF('Juniors 1971-2003'!W$6:W$40,$A3)</f>
        <v>0</v>
      </c>
      <c r="V3" s="3">
        <f>COUNTIF('Juniors 1971-2003'!X$6:X$40,$A3)</f>
        <v>2</v>
      </c>
      <c r="W3" s="15">
        <f>SUM(C3:V3)</f>
        <v>19</v>
      </c>
      <c r="X3" s="3">
        <f>C3</f>
        <v>1</v>
      </c>
      <c r="Y3" s="3">
        <f>E3+H3+K3+N3+Q3+V3</f>
        <v>7</v>
      </c>
      <c r="Z3" s="3">
        <f>W3-X3-Y3</f>
        <v>11</v>
      </c>
      <c r="AA3" s="22">
        <f>SUM(W3:W5)</f>
        <v>22</v>
      </c>
      <c r="AB3" s="23">
        <f>SUM(X3:X5)</f>
        <v>1</v>
      </c>
      <c r="AC3" s="23">
        <f>SUM(Y3:Y5)</f>
        <v>8</v>
      </c>
      <c r="AD3" s="24">
        <f>SUM(Z3:Z5)</f>
        <v>13</v>
      </c>
    </row>
    <row r="4" spans="1:31" x14ac:dyDescent="0.2">
      <c r="A4" s="21" t="s">
        <v>371</v>
      </c>
      <c r="C4" s="3">
        <f>COUNTIF('Juniors 1971-2003'!E$6:E$40,$A4)</f>
        <v>0</v>
      </c>
      <c r="D4" s="3">
        <f>COUNTIF('Juniors 1971-2003'!F$6:F$40,$A4)</f>
        <v>0</v>
      </c>
      <c r="E4" s="3">
        <f>COUNTIF('Juniors 1971-2003'!G$6:G$40,$A4)</f>
        <v>0</v>
      </c>
      <c r="F4" s="3">
        <f>COUNTIF('Juniors 1971-2003'!H$6:H$40,$A4)</f>
        <v>1</v>
      </c>
      <c r="G4" s="3">
        <f>COUNTIF('Juniors 1971-2003'!I$6:I$40,$A4)</f>
        <v>0</v>
      </c>
      <c r="H4" s="3">
        <f>COUNTIF('Juniors 1971-2003'!J$6:J$40,$A4)</f>
        <v>0</v>
      </c>
      <c r="I4" s="3">
        <f>COUNTIF('Juniors 1971-2003'!K$6:K$40,$A4)</f>
        <v>0</v>
      </c>
      <c r="J4" s="3">
        <f>COUNTIF('Juniors 1971-2003'!L$6:L$40,$A4)</f>
        <v>0</v>
      </c>
      <c r="K4" s="3">
        <f>COUNTIF('Juniors 1971-2003'!M$6:M$40,$A4)</f>
        <v>0</v>
      </c>
      <c r="L4" s="3">
        <f>COUNTIF('Juniors 1971-2003'!N$6:N$40,$A4)</f>
        <v>0</v>
      </c>
      <c r="M4" s="3">
        <f>COUNTIF('Juniors 1971-2003'!O$6:O$40,$A4)</f>
        <v>1</v>
      </c>
      <c r="N4" s="3">
        <f>COUNTIF('Juniors 1971-2003'!P$6:P$40,$A4)</f>
        <v>0</v>
      </c>
      <c r="O4" s="3">
        <f>COUNTIF('Juniors 1971-2003'!Q$6:Q$40,$A4)</f>
        <v>0</v>
      </c>
      <c r="P4" s="3">
        <f>COUNTIF('Juniors 1971-2003'!R$6:R$40,$A4)</f>
        <v>0</v>
      </c>
      <c r="Q4" s="3">
        <f>COUNTIF('Juniors 1971-2003'!S$6:S$40,$A4)</f>
        <v>0</v>
      </c>
      <c r="R4" s="3">
        <f>COUNTIF('Juniors 1971-2003'!T$6:T$40,$A4)</f>
        <v>0</v>
      </c>
      <c r="S4" s="3">
        <f>COUNTIF('Juniors 1971-2003'!U$6:U$40,$A4)</f>
        <v>0</v>
      </c>
      <c r="T4" s="3">
        <f>COUNTIF('Juniors 1971-2003'!V$6:V$40,$A4)</f>
        <v>0</v>
      </c>
      <c r="U4" s="3">
        <f>COUNTIF('Juniors 1971-2003'!W$6:W$40,$A4)</f>
        <v>0</v>
      </c>
      <c r="V4" s="3">
        <f>COUNTIF('Juniors 1971-2003'!X$6:X$40,$A4)</f>
        <v>0</v>
      </c>
      <c r="W4" s="15">
        <f>SUM(C4:V4)</f>
        <v>2</v>
      </c>
      <c r="X4" s="3">
        <f>C4</f>
        <v>0</v>
      </c>
      <c r="Y4" s="3">
        <f>E4+H4+K4+N4+Q4+V4</f>
        <v>0</v>
      </c>
      <c r="Z4" s="3">
        <f>W4-X4-Y4</f>
        <v>2</v>
      </c>
      <c r="AA4" s="28"/>
      <c r="AD4" s="29"/>
    </row>
    <row r="5" spans="1:31" x14ac:dyDescent="0.2">
      <c r="A5" s="21" t="s">
        <v>248</v>
      </c>
      <c r="C5" s="3">
        <f>COUNTIF('Juniors 1971-2003'!E$6:E$40,$A5)</f>
        <v>0</v>
      </c>
      <c r="D5" s="3">
        <f>COUNTIF('Juniors 1971-2003'!F$6:F$40,$A5)</f>
        <v>0</v>
      </c>
      <c r="E5" s="3">
        <f>COUNTIF('Juniors 1971-2003'!G$6:G$40,$A5)</f>
        <v>0</v>
      </c>
      <c r="F5" s="3">
        <f>COUNTIF('Juniors 1971-2003'!H$6:H$40,$A5)</f>
        <v>0</v>
      </c>
      <c r="G5" s="3">
        <f>COUNTIF('Juniors 1971-2003'!I$6:I$40,$A5)</f>
        <v>0</v>
      </c>
      <c r="H5" s="3">
        <f>COUNTIF('Juniors 1971-2003'!J$6:J$40,$A5)</f>
        <v>0</v>
      </c>
      <c r="I5" s="3">
        <f>COUNTIF('Juniors 1971-2003'!K$6:K$40,$A5)</f>
        <v>0</v>
      </c>
      <c r="J5" s="3">
        <f>COUNTIF('Juniors 1971-2003'!L$6:L$40,$A5)</f>
        <v>0</v>
      </c>
      <c r="K5" s="3">
        <f>COUNTIF('Juniors 1971-2003'!M$6:M$40,$A5)</f>
        <v>0</v>
      </c>
      <c r="L5" s="3">
        <f>COUNTIF('Juniors 1971-2003'!N$6:N$40,$A5)</f>
        <v>0</v>
      </c>
      <c r="M5" s="3">
        <f>COUNTIF('Juniors 1971-2003'!O$6:O$40,$A5)</f>
        <v>0</v>
      </c>
      <c r="N5" s="3">
        <f>COUNTIF('Juniors 1971-2003'!P$6:P$40,$A5)</f>
        <v>1</v>
      </c>
      <c r="O5" s="3">
        <f>COUNTIF('Juniors 1971-2003'!Q$6:Q$40,$A5)</f>
        <v>0</v>
      </c>
      <c r="P5" s="3">
        <f>COUNTIF('Juniors 1971-2003'!R$6:R$40,$A5)</f>
        <v>0</v>
      </c>
      <c r="Q5" s="3">
        <f>COUNTIF('Juniors 1971-2003'!S$6:S$40,$A5)</f>
        <v>0</v>
      </c>
      <c r="R5" s="3">
        <f>COUNTIF('Juniors 1971-2003'!T$6:T$40,$A5)</f>
        <v>0</v>
      </c>
      <c r="S5" s="3">
        <f>COUNTIF('Juniors 1971-2003'!U$6:U$40,$A5)</f>
        <v>0</v>
      </c>
      <c r="T5" s="3">
        <f>COUNTIF('Juniors 1971-2003'!V$6:V$40,$A5)</f>
        <v>0</v>
      </c>
      <c r="U5" s="3">
        <f>COUNTIF('Juniors 1971-2003'!W$6:W$40,$A5)</f>
        <v>0</v>
      </c>
      <c r="V5" s="3">
        <f>COUNTIF('Juniors 1971-2003'!X$6:X$40,$A5)</f>
        <v>0</v>
      </c>
      <c r="W5" s="15">
        <f t="shared" ref="W5:W34" si="0">SUM(C5:V5)</f>
        <v>1</v>
      </c>
      <c r="X5" s="3">
        <f t="shared" ref="X5:X34" si="1">C5</f>
        <v>0</v>
      </c>
      <c r="Y5" s="3">
        <f t="shared" ref="Y5:Y34" si="2">E5+H5+K5+N5+Q5+V5</f>
        <v>1</v>
      </c>
      <c r="Z5" s="3">
        <f t="shared" ref="Z5:Z34" si="3">W5-X5-Y5</f>
        <v>0</v>
      </c>
      <c r="AA5" s="25"/>
      <c r="AB5" s="26"/>
      <c r="AC5" s="26"/>
      <c r="AD5" s="27"/>
    </row>
    <row r="6" spans="1:31" x14ac:dyDescent="0.2">
      <c r="A6" s="3" t="s">
        <v>90</v>
      </c>
      <c r="B6" s="3">
        <f>COUNTIF(Junior_Club_Champion,$A6)</f>
        <v>1</v>
      </c>
      <c r="C6" s="3">
        <f>COUNTIF('Juniors 1971-2003'!E$6:E$40,$A6)</f>
        <v>4</v>
      </c>
      <c r="D6" s="3">
        <f>COUNTIF('Juniors 1971-2003'!F$6:F$40,$A6)</f>
        <v>2</v>
      </c>
      <c r="E6" s="3">
        <f>COUNTIF('Juniors 1971-2003'!G$6:G$40,$A6)</f>
        <v>1</v>
      </c>
      <c r="F6" s="3">
        <f>COUNTIF('Juniors 1971-2003'!H$6:H$40,$A6)</f>
        <v>1</v>
      </c>
      <c r="G6" s="3">
        <f>COUNTIF('Juniors 1971-2003'!I$6:I$40,$A6)</f>
        <v>0</v>
      </c>
      <c r="H6" s="3">
        <f>COUNTIF('Juniors 1971-2003'!J$6:J$40,$A6)</f>
        <v>4</v>
      </c>
      <c r="I6" s="3">
        <f>COUNTIF('Juniors 1971-2003'!K$6:K$40,$A6)</f>
        <v>0</v>
      </c>
      <c r="J6" s="3">
        <f>COUNTIF('Juniors 1971-2003'!L$6:L$40,$A6)</f>
        <v>1</v>
      </c>
      <c r="K6" s="3">
        <f>COUNTIF('Juniors 1971-2003'!M$6:M$40,$A6)</f>
        <v>4</v>
      </c>
      <c r="L6" s="3">
        <f>COUNTIF('Juniors 1971-2003'!N$6:N$40,$A6)</f>
        <v>0</v>
      </c>
      <c r="M6" s="3">
        <f>COUNTIF('Juniors 1971-2003'!O$6:O$40,$A6)</f>
        <v>0</v>
      </c>
      <c r="N6" s="3">
        <f>COUNTIF('Juniors 1971-2003'!P$6:P$40,$A6)</f>
        <v>1</v>
      </c>
      <c r="O6" s="3">
        <f>COUNTIF('Juniors 1971-2003'!Q$6:Q$40,$A6)</f>
        <v>3</v>
      </c>
      <c r="P6" s="3">
        <f>COUNTIF('Juniors 1971-2003'!R$6:R$40,$A6)</f>
        <v>0</v>
      </c>
      <c r="Q6" s="3">
        <f>COUNTIF('Juniors 1971-2003'!S$6:S$40,$A6)</f>
        <v>0</v>
      </c>
      <c r="R6" s="3">
        <f>COUNTIF('Juniors 1971-2003'!T$6:T$40,$A6)</f>
        <v>0</v>
      </c>
      <c r="S6" s="3">
        <f>COUNTIF('Juniors 1971-2003'!U$6:U$40,$A6)</f>
        <v>0</v>
      </c>
      <c r="T6" s="3">
        <f>COUNTIF('Juniors 1971-2003'!V$6:V$40,$A6)</f>
        <v>0</v>
      </c>
      <c r="U6" s="3">
        <f>COUNTIF('Juniors 1971-2003'!W$6:W$40,$A6)</f>
        <v>0</v>
      </c>
      <c r="V6" s="3">
        <f>COUNTIF('Juniors 1971-2003'!X$6:X$40,$A6)</f>
        <v>0</v>
      </c>
      <c r="W6" s="15">
        <f t="shared" si="0"/>
        <v>21</v>
      </c>
      <c r="X6" s="3">
        <f t="shared" si="1"/>
        <v>4</v>
      </c>
      <c r="Y6" s="3">
        <f t="shared" si="2"/>
        <v>10</v>
      </c>
      <c r="Z6" s="3">
        <f t="shared" si="3"/>
        <v>7</v>
      </c>
      <c r="AA6" s="22">
        <f>W6+W7</f>
        <v>22</v>
      </c>
      <c r="AB6" s="23">
        <f>X6+X7</f>
        <v>4</v>
      </c>
      <c r="AC6" s="23">
        <f>Y6+Y7</f>
        <v>11</v>
      </c>
      <c r="AD6" s="24">
        <f>Z6+Z7</f>
        <v>7</v>
      </c>
    </row>
    <row r="7" spans="1:31" x14ac:dyDescent="0.2">
      <c r="A7" s="21" t="s">
        <v>249</v>
      </c>
      <c r="C7" s="3">
        <f>COUNTIF('Juniors 1971-2003'!E$6:E$40,$A7)</f>
        <v>0</v>
      </c>
      <c r="D7" s="3">
        <f>COUNTIF('Juniors 1971-2003'!F$6:F$40,$A7)</f>
        <v>0</v>
      </c>
      <c r="E7" s="3">
        <f>COUNTIF('Juniors 1971-2003'!G$6:G$40,$A7)</f>
        <v>0</v>
      </c>
      <c r="F7" s="3">
        <f>COUNTIF('Juniors 1971-2003'!H$6:H$40,$A7)</f>
        <v>0</v>
      </c>
      <c r="G7" s="3">
        <f>COUNTIF('Juniors 1971-2003'!I$6:I$40,$A7)</f>
        <v>0</v>
      </c>
      <c r="H7" s="3">
        <f>COUNTIF('Juniors 1971-2003'!J$6:J$40,$A7)</f>
        <v>1</v>
      </c>
      <c r="I7" s="3">
        <f>COUNTIF('Juniors 1971-2003'!K$6:K$40,$A7)</f>
        <v>0</v>
      </c>
      <c r="J7" s="3">
        <f>COUNTIF('Juniors 1971-2003'!L$6:L$40,$A7)</f>
        <v>0</v>
      </c>
      <c r="K7" s="3">
        <f>COUNTIF('Juniors 1971-2003'!M$6:M$40,$A7)</f>
        <v>0</v>
      </c>
      <c r="L7" s="3">
        <f>COUNTIF('Juniors 1971-2003'!N$6:N$40,$A7)</f>
        <v>0</v>
      </c>
      <c r="M7" s="3">
        <f>COUNTIF('Juniors 1971-2003'!O$6:O$40,$A7)</f>
        <v>0</v>
      </c>
      <c r="N7" s="3">
        <f>COUNTIF('Juniors 1971-2003'!P$6:P$40,$A7)</f>
        <v>0</v>
      </c>
      <c r="O7" s="3">
        <f>COUNTIF('Juniors 1971-2003'!Q$6:Q$40,$A7)</f>
        <v>0</v>
      </c>
      <c r="P7" s="3">
        <f>COUNTIF('Juniors 1971-2003'!R$6:R$40,$A7)</f>
        <v>0</v>
      </c>
      <c r="Q7" s="3">
        <f>COUNTIF('Juniors 1971-2003'!S$6:S$40,$A7)</f>
        <v>0</v>
      </c>
      <c r="R7" s="3">
        <f>COUNTIF('Juniors 1971-2003'!T$6:T$40,$A7)</f>
        <v>0</v>
      </c>
      <c r="S7" s="3">
        <f>COUNTIF('Juniors 1971-2003'!U$6:U$40,$A7)</f>
        <v>0</v>
      </c>
      <c r="T7" s="3">
        <f>COUNTIF('Juniors 1971-2003'!V$6:V$40,$A7)</f>
        <v>0</v>
      </c>
      <c r="U7" s="3">
        <f>COUNTIF('Juniors 1971-2003'!W$6:W$40,$A7)</f>
        <v>0</v>
      </c>
      <c r="V7" s="3">
        <f>COUNTIF('Juniors 1971-2003'!X$6:X$40,$A7)</f>
        <v>0</v>
      </c>
      <c r="W7" s="15">
        <f t="shared" si="0"/>
        <v>1</v>
      </c>
      <c r="X7" s="3">
        <f t="shared" si="1"/>
        <v>0</v>
      </c>
      <c r="Y7" s="3">
        <f t="shared" si="2"/>
        <v>1</v>
      </c>
      <c r="Z7" s="3">
        <f t="shared" si="3"/>
        <v>0</v>
      </c>
      <c r="AA7" s="25"/>
      <c r="AB7" s="26"/>
      <c r="AC7" s="26"/>
      <c r="AD7" s="27"/>
    </row>
    <row r="8" spans="1:31" x14ac:dyDescent="0.2">
      <c r="A8" s="3" t="s">
        <v>106</v>
      </c>
      <c r="B8" s="3">
        <f>COUNTIF(Junior_Club_Champion,$A8)</f>
        <v>5</v>
      </c>
      <c r="C8" s="3">
        <f>COUNTIF('Juniors 1971-2003'!E$6:E$40,$A8)</f>
        <v>5</v>
      </c>
      <c r="D8" s="3">
        <f>COUNTIF('Juniors 1971-2003'!F$6:F$40,$A8)</f>
        <v>0</v>
      </c>
      <c r="E8" s="3">
        <f>COUNTIF('Juniors 1971-2003'!G$6:G$40,$A8)</f>
        <v>4</v>
      </c>
      <c r="F8" s="3">
        <f>COUNTIF('Juniors 1971-2003'!H$6:H$40,$A8)</f>
        <v>0</v>
      </c>
      <c r="G8" s="3">
        <f>COUNTIF('Juniors 1971-2003'!I$6:I$40,$A8)</f>
        <v>0</v>
      </c>
      <c r="H8" s="3">
        <f>COUNTIF('Juniors 1971-2003'!J$6:J$40,$A8)</f>
        <v>5</v>
      </c>
      <c r="I8" s="3">
        <f>COUNTIF('Juniors 1971-2003'!K$6:K$40,$A8)</f>
        <v>1</v>
      </c>
      <c r="J8" s="3">
        <f>COUNTIF('Juniors 1971-2003'!L$6:L$40,$A8)</f>
        <v>0</v>
      </c>
      <c r="K8" s="3">
        <f>COUNTIF('Juniors 1971-2003'!M$6:M$40,$A8)</f>
        <v>1</v>
      </c>
      <c r="L8" s="3">
        <f>COUNTIF('Juniors 1971-2003'!N$6:N$40,$A8)</f>
        <v>1</v>
      </c>
      <c r="M8" s="3">
        <f>COUNTIF('Juniors 1971-2003'!O$6:O$40,$A8)</f>
        <v>1</v>
      </c>
      <c r="N8" s="3">
        <f>COUNTIF('Juniors 1971-2003'!P$6:P$40,$A8)</f>
        <v>4</v>
      </c>
      <c r="O8" s="3">
        <f>COUNTIF('Juniors 1971-2003'!Q$6:Q$40,$A8)</f>
        <v>0</v>
      </c>
      <c r="P8" s="3">
        <f>COUNTIF('Juniors 1971-2003'!R$6:R$40,$A8)</f>
        <v>0</v>
      </c>
      <c r="Q8" s="3">
        <f>COUNTIF('Juniors 1971-2003'!S$6:S$40,$A8)</f>
        <v>3</v>
      </c>
      <c r="R8" s="3">
        <f>COUNTIF('Juniors 1971-2003'!T$6:T$40,$A8)</f>
        <v>0</v>
      </c>
      <c r="S8" s="3">
        <f>COUNTIF('Juniors 1971-2003'!U$6:U$40,$A8)</f>
        <v>0</v>
      </c>
      <c r="T8" s="3">
        <f>COUNTIF('Juniors 1971-2003'!V$6:V$40,$A8)</f>
        <v>0</v>
      </c>
      <c r="U8" s="3">
        <f>COUNTIF('Juniors 1971-2003'!W$6:W$40,$A8)</f>
        <v>1</v>
      </c>
      <c r="V8" s="3">
        <f>COUNTIF('Juniors 1971-2003'!X$6:X$40,$A8)</f>
        <v>3</v>
      </c>
      <c r="W8" s="15">
        <f t="shared" si="0"/>
        <v>29</v>
      </c>
      <c r="X8" s="3">
        <f t="shared" si="1"/>
        <v>5</v>
      </c>
      <c r="Y8" s="3">
        <f t="shared" si="2"/>
        <v>20</v>
      </c>
      <c r="Z8" s="3">
        <f t="shared" si="3"/>
        <v>4</v>
      </c>
      <c r="AA8" s="44">
        <f>SUM(W8:W11)</f>
        <v>33</v>
      </c>
      <c r="AB8" s="45">
        <f>SUM(X8:X11)</f>
        <v>5</v>
      </c>
      <c r="AC8" s="45">
        <f>SUM(Y8:Y11)</f>
        <v>23</v>
      </c>
      <c r="AD8" s="46">
        <f>SUM(Z8:Z11)</f>
        <v>5</v>
      </c>
    </row>
    <row r="9" spans="1:31" x14ac:dyDescent="0.2">
      <c r="A9" s="21" t="s">
        <v>374</v>
      </c>
      <c r="C9" s="3">
        <f>COUNTIF('Juniors 1971-2003'!E$6:E$40,$A9)</f>
        <v>0</v>
      </c>
      <c r="D9" s="3">
        <f>COUNTIF('Juniors 1971-2003'!F$6:F$40,$A9)</f>
        <v>0</v>
      </c>
      <c r="E9" s="3">
        <f>COUNTIF('Juniors 1971-2003'!G$6:G$40,$A9)</f>
        <v>0</v>
      </c>
      <c r="F9" s="3">
        <f>COUNTIF('Juniors 1971-2003'!H$6:H$40,$A9)</f>
        <v>0</v>
      </c>
      <c r="G9" s="3">
        <f>COUNTIF('Juniors 1971-2003'!I$6:I$40,$A9)</f>
        <v>0</v>
      </c>
      <c r="H9" s="3">
        <f>COUNTIF('Juniors 1971-2003'!J$6:J$40,$A9)</f>
        <v>0</v>
      </c>
      <c r="I9" s="3">
        <f>COUNTIF('Juniors 1971-2003'!K$6:K$40,$A9)</f>
        <v>0</v>
      </c>
      <c r="J9" s="3">
        <f>COUNTIF('Juniors 1971-2003'!L$6:L$40,$A9)</f>
        <v>0</v>
      </c>
      <c r="K9" s="3">
        <f>COUNTIF('Juniors 1971-2003'!M$6:M$40,$A9)</f>
        <v>0</v>
      </c>
      <c r="L9" s="3">
        <f>COUNTIF('Juniors 1971-2003'!N$6:N$40,$A9)</f>
        <v>0</v>
      </c>
      <c r="M9" s="3">
        <f>COUNTIF('Juniors 1971-2003'!O$6:O$40,$A9)</f>
        <v>0</v>
      </c>
      <c r="N9" s="3">
        <f>COUNTIF('Juniors 1971-2003'!P$6:P$40,$A9)</f>
        <v>0</v>
      </c>
      <c r="O9" s="3">
        <f>COUNTIF('Juniors 1971-2003'!Q$6:Q$40,$A9)</f>
        <v>0</v>
      </c>
      <c r="P9" s="3">
        <f>COUNTIF('Juniors 1971-2003'!R$6:R$40,$A9)</f>
        <v>1</v>
      </c>
      <c r="Q9" s="3">
        <f>COUNTIF('Juniors 1971-2003'!S$6:S$40,$A9)</f>
        <v>0</v>
      </c>
      <c r="R9" s="3">
        <f>COUNTIF('Juniors 1971-2003'!T$6:T$40,$A9)</f>
        <v>0</v>
      </c>
      <c r="S9" s="3">
        <f>COUNTIF('Juniors 1971-2003'!U$6:U$40,$A9)</f>
        <v>0</v>
      </c>
      <c r="T9" s="3">
        <f>COUNTIF('Juniors 1971-2003'!V$6:V$40,$A9)</f>
        <v>0</v>
      </c>
      <c r="U9" s="3">
        <f>COUNTIF('Juniors 1971-2003'!W$6:W$40,$A9)</f>
        <v>0</v>
      </c>
      <c r="V9" s="3">
        <f>COUNTIF('Juniors 1971-2003'!X$6:X$40,$A9)</f>
        <v>0</v>
      </c>
      <c r="W9" s="15">
        <f>SUM(C9:V9)</f>
        <v>1</v>
      </c>
      <c r="X9" s="3">
        <f>C9</f>
        <v>0</v>
      </c>
      <c r="Y9" s="3">
        <f>E9+H9+K9+N9+Q9+V9</f>
        <v>0</v>
      </c>
      <c r="Z9" s="3">
        <f>W9-X9-Y9</f>
        <v>1</v>
      </c>
      <c r="AA9" s="47"/>
      <c r="AB9" s="48"/>
      <c r="AC9" s="48"/>
      <c r="AD9" s="49"/>
    </row>
    <row r="10" spans="1:31" x14ac:dyDescent="0.2">
      <c r="A10" s="3" t="s">
        <v>175</v>
      </c>
      <c r="B10" s="3">
        <f>COUNTIF(Junior_Club_Champion,$A10)</f>
        <v>0</v>
      </c>
      <c r="C10" s="3">
        <f>COUNTIF('Juniors 1971-2003'!E$6:E$40,$A10)</f>
        <v>0</v>
      </c>
      <c r="D10" s="3">
        <f>COUNTIF('Juniors 1971-2003'!F$6:F$40,$A10)</f>
        <v>0</v>
      </c>
      <c r="E10" s="3">
        <f>COUNTIF('Juniors 1971-2003'!G$6:G$40,$A10)</f>
        <v>0</v>
      </c>
      <c r="F10" s="3">
        <f>COUNTIF('Juniors 1971-2003'!H$6:H$40,$A10)</f>
        <v>0</v>
      </c>
      <c r="G10" s="3">
        <f>COUNTIF('Juniors 1971-2003'!I$6:I$40,$A10)</f>
        <v>0</v>
      </c>
      <c r="H10" s="3">
        <f>COUNTIF('Juniors 1971-2003'!J$6:J$40,$A10)</f>
        <v>2</v>
      </c>
      <c r="I10" s="3">
        <f>COUNTIF('Juniors 1971-2003'!K$6:K$40,$A10)</f>
        <v>0</v>
      </c>
      <c r="J10" s="3">
        <f>COUNTIF('Juniors 1971-2003'!L$6:L$40,$A10)</f>
        <v>0</v>
      </c>
      <c r="K10" s="3">
        <f>COUNTIF('Juniors 1971-2003'!M$6:M$40,$A10)</f>
        <v>0</v>
      </c>
      <c r="L10" s="3">
        <f>COUNTIF('Juniors 1971-2003'!N$6:N$40,$A10)</f>
        <v>0</v>
      </c>
      <c r="M10" s="3">
        <f>COUNTIF('Juniors 1971-2003'!O$6:O$40,$A10)</f>
        <v>0</v>
      </c>
      <c r="N10" s="3">
        <f>COUNTIF('Juniors 1971-2003'!P$6:P$40,$A10)</f>
        <v>0</v>
      </c>
      <c r="O10" s="3">
        <f>COUNTIF('Juniors 1971-2003'!Q$6:Q$40,$A10)</f>
        <v>0</v>
      </c>
      <c r="P10" s="3">
        <f>COUNTIF('Juniors 1971-2003'!R$6:R$40,$A10)</f>
        <v>0</v>
      </c>
      <c r="Q10" s="3">
        <f>COUNTIF('Juniors 1971-2003'!S$6:S$40,$A10)</f>
        <v>0</v>
      </c>
      <c r="R10" s="3">
        <f>COUNTIF('Juniors 1971-2003'!T$6:T$40,$A10)</f>
        <v>0</v>
      </c>
      <c r="S10" s="3">
        <f>COUNTIF('Juniors 1971-2003'!U$6:U$40,$A10)</f>
        <v>0</v>
      </c>
      <c r="T10" s="3">
        <f>COUNTIF('Juniors 1971-2003'!V$6:V$40,$A10)</f>
        <v>0</v>
      </c>
      <c r="U10" s="3">
        <f>COUNTIF('Juniors 1971-2003'!W$6:W$40,$A10)</f>
        <v>0</v>
      </c>
      <c r="V10" s="3">
        <f>COUNTIF('Juniors 1971-2003'!X$6:X$40,$A10)</f>
        <v>0</v>
      </c>
      <c r="W10" s="15">
        <f t="shared" si="0"/>
        <v>2</v>
      </c>
      <c r="X10" s="3">
        <f t="shared" si="1"/>
        <v>0</v>
      </c>
      <c r="Y10" s="3">
        <f t="shared" si="2"/>
        <v>2</v>
      </c>
      <c r="Z10" s="3">
        <f t="shared" si="3"/>
        <v>0</v>
      </c>
      <c r="AA10" s="47"/>
      <c r="AB10" s="48"/>
      <c r="AC10" s="48"/>
      <c r="AD10" s="49"/>
    </row>
    <row r="11" spans="1:31" x14ac:dyDescent="0.2">
      <c r="A11" s="21" t="s">
        <v>248</v>
      </c>
      <c r="C11" s="3">
        <f>COUNTIF('Juniors 1971-2003'!E$6:E$40,$A11)</f>
        <v>0</v>
      </c>
      <c r="D11" s="3">
        <f>COUNTIF('Juniors 1971-2003'!F$6:F$40,$A11)</f>
        <v>0</v>
      </c>
      <c r="E11" s="3">
        <f>COUNTIF('Juniors 1971-2003'!G$6:G$40,$A11)</f>
        <v>0</v>
      </c>
      <c r="F11" s="3">
        <f>COUNTIF('Juniors 1971-2003'!H$6:H$40,$A11)</f>
        <v>0</v>
      </c>
      <c r="G11" s="3">
        <f>COUNTIF('Juniors 1971-2003'!I$6:I$40,$A11)</f>
        <v>0</v>
      </c>
      <c r="H11" s="3">
        <f>COUNTIF('Juniors 1971-2003'!J$6:J$40,$A11)</f>
        <v>0</v>
      </c>
      <c r="I11" s="3">
        <f>COUNTIF('Juniors 1971-2003'!K$6:K$40,$A11)</f>
        <v>0</v>
      </c>
      <c r="J11" s="3">
        <f>COUNTIF('Juniors 1971-2003'!L$6:L$40,$A11)</f>
        <v>0</v>
      </c>
      <c r="K11" s="3">
        <f>COUNTIF('Juniors 1971-2003'!M$6:M$40,$A11)</f>
        <v>0</v>
      </c>
      <c r="L11" s="3">
        <f>COUNTIF('Juniors 1971-2003'!N$6:N$40,$A11)</f>
        <v>0</v>
      </c>
      <c r="M11" s="3">
        <f>COUNTIF('Juniors 1971-2003'!O$6:O$40,$A11)</f>
        <v>0</v>
      </c>
      <c r="N11" s="3">
        <f>COUNTIF('Juniors 1971-2003'!P$6:P$40,$A11)</f>
        <v>1</v>
      </c>
      <c r="O11" s="3">
        <f>COUNTIF('Juniors 1971-2003'!Q$6:Q$40,$A11)</f>
        <v>0</v>
      </c>
      <c r="P11" s="3">
        <f>COUNTIF('Juniors 1971-2003'!R$6:R$40,$A11)</f>
        <v>0</v>
      </c>
      <c r="Q11" s="3">
        <f>COUNTIF('Juniors 1971-2003'!S$6:S$40,$A11)</f>
        <v>0</v>
      </c>
      <c r="R11" s="3">
        <f>COUNTIF('Juniors 1971-2003'!T$6:T$40,$A11)</f>
        <v>0</v>
      </c>
      <c r="S11" s="3">
        <f>COUNTIF('Juniors 1971-2003'!U$6:U$40,$A11)</f>
        <v>0</v>
      </c>
      <c r="T11" s="3">
        <f>COUNTIF('Juniors 1971-2003'!V$6:V$40,$A11)</f>
        <v>0</v>
      </c>
      <c r="U11" s="3">
        <f>COUNTIF('Juniors 1971-2003'!W$6:W$40,$A11)</f>
        <v>0</v>
      </c>
      <c r="V11" s="3">
        <f>COUNTIF('Juniors 1971-2003'!X$6:X$40,$A11)</f>
        <v>0</v>
      </c>
      <c r="W11" s="15">
        <f t="shared" si="0"/>
        <v>1</v>
      </c>
      <c r="X11" s="3">
        <f t="shared" si="1"/>
        <v>0</v>
      </c>
      <c r="Y11" s="3">
        <f t="shared" si="2"/>
        <v>1</v>
      </c>
      <c r="Z11" s="3">
        <f t="shared" si="3"/>
        <v>0</v>
      </c>
      <c r="AA11" s="50"/>
      <c r="AB11" s="51"/>
      <c r="AC11" s="51"/>
      <c r="AD11" s="52"/>
    </row>
    <row r="12" spans="1:31" x14ac:dyDescent="0.2">
      <c r="A12" s="3" t="s">
        <v>101</v>
      </c>
      <c r="B12" s="3">
        <f>COUNTIF(Junior_Club_Champion,$A12)</f>
        <v>0</v>
      </c>
      <c r="C12" s="3">
        <f>COUNTIF('Juniors 1971-2003'!E$6:E$40,$A12)</f>
        <v>1</v>
      </c>
      <c r="D12" s="3">
        <f>COUNTIF('Juniors 1971-2003'!F$6:F$40,$A12)</f>
        <v>1</v>
      </c>
      <c r="E12" s="3">
        <f>COUNTIF('Juniors 1971-2003'!G$6:G$40,$A12)</f>
        <v>1</v>
      </c>
      <c r="F12" s="3">
        <f>COUNTIF('Juniors 1971-2003'!H$6:H$40,$A12)</f>
        <v>0</v>
      </c>
      <c r="G12" s="3">
        <f>COUNTIF('Juniors 1971-2003'!I$6:I$40,$A12)</f>
        <v>0</v>
      </c>
      <c r="H12" s="3">
        <f>COUNTIF('Juniors 1971-2003'!J$6:J$40,$A12)</f>
        <v>1</v>
      </c>
      <c r="I12" s="3">
        <f>COUNTIF('Juniors 1971-2003'!K$6:K$40,$A12)</f>
        <v>4</v>
      </c>
      <c r="J12" s="3">
        <f>COUNTIF('Juniors 1971-2003'!L$6:L$40,$A12)</f>
        <v>0</v>
      </c>
      <c r="K12" s="3">
        <f>COUNTIF('Juniors 1971-2003'!M$6:M$40,$A12)</f>
        <v>1</v>
      </c>
      <c r="L12" s="3">
        <f>COUNTIF('Juniors 1971-2003'!N$6:N$40,$A12)</f>
        <v>1</v>
      </c>
      <c r="M12" s="3">
        <f>COUNTIF('Juniors 1971-2003'!O$6:O$40,$A12)</f>
        <v>0</v>
      </c>
      <c r="N12" s="3">
        <f>COUNTIF('Juniors 1971-2003'!P$6:P$40,$A12)</f>
        <v>0</v>
      </c>
      <c r="O12" s="3">
        <f>COUNTIF('Juniors 1971-2003'!Q$6:Q$40,$A12)</f>
        <v>0</v>
      </c>
      <c r="P12" s="3">
        <f>COUNTIF('Juniors 1971-2003'!R$6:R$40,$A12)</f>
        <v>0</v>
      </c>
      <c r="Q12" s="3">
        <f>COUNTIF('Juniors 1971-2003'!S$6:S$40,$A12)</f>
        <v>0</v>
      </c>
      <c r="R12" s="3">
        <f>COUNTIF('Juniors 1971-2003'!T$6:T$40,$A12)</f>
        <v>3</v>
      </c>
      <c r="S12" s="3">
        <f>COUNTIF('Juniors 1971-2003'!U$6:U$40,$A12)</f>
        <v>0</v>
      </c>
      <c r="T12" s="3">
        <f>COUNTIF('Juniors 1971-2003'!V$6:V$40,$A12)</f>
        <v>3</v>
      </c>
      <c r="U12" s="3">
        <f>COUNTIF('Juniors 1971-2003'!W$6:W$40,$A12)</f>
        <v>0</v>
      </c>
      <c r="V12" s="3">
        <f>COUNTIF('Juniors 1971-2003'!X$6:X$40,$A12)</f>
        <v>1</v>
      </c>
      <c r="W12" s="15">
        <f t="shared" si="0"/>
        <v>17</v>
      </c>
      <c r="X12" s="3">
        <f t="shared" si="1"/>
        <v>1</v>
      </c>
      <c r="Y12" s="3">
        <f t="shared" si="2"/>
        <v>4</v>
      </c>
      <c r="Z12" s="3">
        <f t="shared" si="3"/>
        <v>12</v>
      </c>
      <c r="AA12" s="22">
        <f>SUM(W12:W13)</f>
        <v>18</v>
      </c>
      <c r="AB12" s="23">
        <f>SUM(X12:X13)</f>
        <v>1</v>
      </c>
      <c r="AC12" s="23">
        <f>SUM(Y12:Y13)</f>
        <v>5</v>
      </c>
      <c r="AD12" s="24">
        <f>SUM(Z12:Z13)</f>
        <v>12</v>
      </c>
    </row>
    <row r="13" spans="1:31" x14ac:dyDescent="0.2">
      <c r="A13" s="30" t="s">
        <v>273</v>
      </c>
      <c r="B13" s="3">
        <f>COUNTIF(Junior_Club_Champion,$A13)</f>
        <v>0</v>
      </c>
      <c r="C13" s="3">
        <f>COUNTIF('Juniors 1971-2003'!E$6:E$40,$A13)</f>
        <v>0</v>
      </c>
      <c r="D13" s="3">
        <f>COUNTIF('Juniors 1971-2003'!F$6:F$40,$A13)</f>
        <v>0</v>
      </c>
      <c r="E13" s="3">
        <f>COUNTIF('Juniors 1971-2003'!G$6:G$40,$A13)</f>
        <v>0</v>
      </c>
      <c r="F13" s="3">
        <f>COUNTIF('Juniors 1971-2003'!H$6:H$40,$A13)</f>
        <v>0</v>
      </c>
      <c r="G13" s="3">
        <f>COUNTIF('Juniors 1971-2003'!I$6:I$40,$A13)</f>
        <v>0</v>
      </c>
      <c r="H13" s="3">
        <f>COUNTIF('Juniors 1971-2003'!J$6:J$40,$A13)</f>
        <v>0</v>
      </c>
      <c r="I13" s="3">
        <f>COUNTIF('Juniors 1971-2003'!K$6:K$40,$A13)</f>
        <v>0</v>
      </c>
      <c r="J13" s="3">
        <f>COUNTIF('Juniors 1971-2003'!L$6:L$40,$A13)</f>
        <v>0</v>
      </c>
      <c r="K13" s="3">
        <f>COUNTIF('Juniors 1971-2003'!M$6:M$40,$A13)</f>
        <v>0</v>
      </c>
      <c r="L13" s="3">
        <f>COUNTIF('Juniors 1971-2003'!N$6:N$40,$A13)</f>
        <v>0</v>
      </c>
      <c r="M13" s="3">
        <f>COUNTIF('Juniors 1971-2003'!O$6:O$40,$A13)</f>
        <v>0</v>
      </c>
      <c r="N13" s="3">
        <f>COUNTIF('Juniors 1971-2003'!P$6:P$40,$A13)</f>
        <v>1</v>
      </c>
      <c r="O13" s="3">
        <f>COUNTIF('Juniors 1971-2003'!Q$6:Q$40,$A13)</f>
        <v>0</v>
      </c>
      <c r="P13" s="3">
        <f>COUNTIF('Juniors 1971-2003'!R$6:R$40,$A13)</f>
        <v>0</v>
      </c>
      <c r="Q13" s="3">
        <f>COUNTIF('Juniors 1971-2003'!S$6:S$40,$A13)</f>
        <v>0</v>
      </c>
      <c r="R13" s="3">
        <f>COUNTIF('Juniors 1971-2003'!T$6:T$40,$A13)</f>
        <v>0</v>
      </c>
      <c r="S13" s="3">
        <f>COUNTIF('Juniors 1971-2003'!U$6:U$40,$A13)</f>
        <v>0</v>
      </c>
      <c r="T13" s="3">
        <f>COUNTIF('Juniors 1971-2003'!V$6:V$40,$A13)</f>
        <v>0</v>
      </c>
      <c r="U13" s="3">
        <f>COUNTIF('Juniors 1971-2003'!W$6:W$40,$A13)</f>
        <v>0</v>
      </c>
      <c r="V13" s="3">
        <f>COUNTIF('Juniors 1971-2003'!X$6:X$40,$A13)</f>
        <v>0</v>
      </c>
      <c r="W13" s="15">
        <f>SUM(C13:V13)</f>
        <v>1</v>
      </c>
      <c r="X13" s="3">
        <f>C13</f>
        <v>0</v>
      </c>
      <c r="Y13" s="3">
        <f>E13+H13+K13+N13+Q13+V13</f>
        <v>1</v>
      </c>
      <c r="Z13" s="3">
        <f>W13-X13-Y13</f>
        <v>0</v>
      </c>
      <c r="AA13" s="25"/>
      <c r="AB13" s="26"/>
      <c r="AC13" s="26"/>
      <c r="AD13" s="27"/>
    </row>
    <row r="14" spans="1:31" x14ac:dyDescent="0.2">
      <c r="A14" s="3" t="s">
        <v>377</v>
      </c>
      <c r="B14" s="96">
        <f>COUNTIF(Junior_Club_Champion,$A14)+COUNTIF(Junior_Club_Champion,$A15)</f>
        <v>2</v>
      </c>
      <c r="C14" s="3">
        <f>COUNTIF('Juniors 1971-2003'!E$6:E$40,$A14)</f>
        <v>0</v>
      </c>
      <c r="D14" s="3">
        <f>COUNTIF('Juniors 1971-2003'!F$6:F$40,$A14)</f>
        <v>1</v>
      </c>
      <c r="E14" s="3">
        <f>COUNTIF('Juniors 1971-2003'!G$6:G$40,$A14)</f>
        <v>0</v>
      </c>
      <c r="F14" s="3">
        <f>COUNTIF('Juniors 1971-2003'!H$6:H$40,$A14)</f>
        <v>0</v>
      </c>
      <c r="G14" s="3">
        <f>COUNTIF('Juniors 1971-2003'!I$6:I$40,$A14)</f>
        <v>0</v>
      </c>
      <c r="H14" s="3">
        <f>COUNTIF('Juniors 1971-2003'!J$6:J$40,$A14)</f>
        <v>0</v>
      </c>
      <c r="I14" s="3">
        <f>COUNTIF('Juniors 1971-2003'!K$6:K$40,$A14)</f>
        <v>0</v>
      </c>
      <c r="J14" s="3">
        <f>COUNTIF('Juniors 1971-2003'!L$6:L$40,$A14)</f>
        <v>0</v>
      </c>
      <c r="K14" s="3">
        <f>COUNTIF('Juniors 1971-2003'!M$6:M$40,$A14)</f>
        <v>0</v>
      </c>
      <c r="L14" s="3">
        <f>COUNTIF('Juniors 1971-2003'!N$6:N$40,$A14)</f>
        <v>0</v>
      </c>
      <c r="M14" s="3">
        <f>COUNTIF('Juniors 1971-2003'!O$6:O$40,$A14)</f>
        <v>0</v>
      </c>
      <c r="N14" s="3">
        <f>COUNTIF('Juniors 1971-2003'!P$6:P$40,$A14)</f>
        <v>1</v>
      </c>
      <c r="O14" s="3">
        <f>COUNTIF('Juniors 1971-2003'!Q$6:Q$40,$A14)</f>
        <v>0</v>
      </c>
      <c r="P14" s="3">
        <f>COUNTIF('Juniors 1971-2003'!R$6:R$40,$A14)</f>
        <v>0</v>
      </c>
      <c r="Q14" s="3">
        <f>COUNTIF('Juniors 1971-2003'!S$6:S$40,$A14)</f>
        <v>1</v>
      </c>
      <c r="R14" s="3">
        <f>COUNTIF('Juniors 1971-2003'!T$6:T$40,$A14)</f>
        <v>0</v>
      </c>
      <c r="S14" s="3">
        <f>COUNTIF('Juniors 1971-2003'!U$6:U$40,$A14)</f>
        <v>0</v>
      </c>
      <c r="T14" s="3">
        <f>COUNTIF('Juniors 1971-2003'!V$6:V$40,$A14)</f>
        <v>0</v>
      </c>
      <c r="U14" s="3">
        <f>COUNTIF('Juniors 1971-2003'!W$6:W$40,$A14)</f>
        <v>0</v>
      </c>
      <c r="V14" s="3">
        <f>COUNTIF('Juniors 1971-2003'!X$6:X$40,$A14)</f>
        <v>0</v>
      </c>
      <c r="W14" s="15">
        <f t="shared" si="0"/>
        <v>3</v>
      </c>
      <c r="X14" s="3">
        <f t="shared" si="1"/>
        <v>0</v>
      </c>
      <c r="Y14" s="3">
        <f t="shared" si="2"/>
        <v>2</v>
      </c>
      <c r="Z14" s="3">
        <f t="shared" si="3"/>
        <v>1</v>
      </c>
      <c r="AA14" s="36">
        <f>SUM(W14:W18)</f>
        <v>21</v>
      </c>
      <c r="AB14" s="37">
        <f>SUM(X14:X18)</f>
        <v>4</v>
      </c>
      <c r="AC14" s="37">
        <f>SUM(Y14:Y18)</f>
        <v>11</v>
      </c>
      <c r="AD14" s="38">
        <f>SUM(Z14:Z18)</f>
        <v>6</v>
      </c>
    </row>
    <row r="15" spans="1:31" x14ac:dyDescent="0.2">
      <c r="A15" s="21" t="s">
        <v>102</v>
      </c>
      <c r="B15" s="97"/>
      <c r="C15" s="3">
        <f>COUNTIF('Juniors 1971-2003'!E$6:E$40,$A15)</f>
        <v>3</v>
      </c>
      <c r="D15" s="3">
        <f>COUNTIF('Juniors 1971-2003'!F$6:F$40,$A15)</f>
        <v>0</v>
      </c>
      <c r="E15" s="3">
        <f>COUNTIF('Juniors 1971-2003'!G$6:G$40,$A15)</f>
        <v>0</v>
      </c>
      <c r="F15" s="3">
        <f>COUNTIF('Juniors 1971-2003'!H$6:H$40,$A15)</f>
        <v>0</v>
      </c>
      <c r="G15" s="3">
        <f>COUNTIF('Juniors 1971-2003'!I$6:I$40,$A15)</f>
        <v>0</v>
      </c>
      <c r="H15" s="3">
        <f>COUNTIF('Juniors 1971-2003'!J$6:J$40,$A15)</f>
        <v>1</v>
      </c>
      <c r="I15" s="3">
        <f>COUNTIF('Juniors 1971-2003'!K$6:K$40,$A15)</f>
        <v>0</v>
      </c>
      <c r="J15" s="3">
        <f>COUNTIF('Juniors 1971-2003'!L$6:L$40,$A15)</f>
        <v>1</v>
      </c>
      <c r="K15" s="3">
        <f>COUNTIF('Juniors 1971-2003'!M$6:M$40,$A15)</f>
        <v>0</v>
      </c>
      <c r="L15" s="3">
        <f>COUNTIF('Juniors 1971-2003'!N$6:N$40,$A15)</f>
        <v>0</v>
      </c>
      <c r="M15" s="3">
        <f>COUNTIF('Juniors 1971-2003'!O$6:O$40,$A15)</f>
        <v>0</v>
      </c>
      <c r="N15" s="3">
        <f>COUNTIF('Juniors 1971-2003'!P$6:P$40,$A15)</f>
        <v>3</v>
      </c>
      <c r="O15" s="3">
        <f>COUNTIF('Juniors 1971-2003'!Q$6:Q$40,$A15)</f>
        <v>0</v>
      </c>
      <c r="P15" s="3">
        <f>COUNTIF('Juniors 1971-2003'!R$6:R$40,$A15)</f>
        <v>1</v>
      </c>
      <c r="Q15" s="3">
        <f>COUNTIF('Juniors 1971-2003'!S$6:S$40,$A15)</f>
        <v>0</v>
      </c>
      <c r="R15" s="3">
        <f>COUNTIF('Juniors 1971-2003'!T$6:T$40,$A15)</f>
        <v>0</v>
      </c>
      <c r="S15" s="3">
        <f>COUNTIF('Juniors 1971-2003'!U$6:U$40,$A15)</f>
        <v>0</v>
      </c>
      <c r="T15" s="3">
        <f>COUNTIF('Juniors 1971-2003'!V$6:V$40,$A15)</f>
        <v>0</v>
      </c>
      <c r="U15" s="3">
        <f>COUNTIF('Juniors 1971-2003'!W$6:W$40,$A15)</f>
        <v>1</v>
      </c>
      <c r="V15" s="3">
        <f>COUNTIF('Juniors 1971-2003'!X$6:X$40,$A15)</f>
        <v>5</v>
      </c>
      <c r="W15" s="15">
        <f>SUM(C15:V15)</f>
        <v>15</v>
      </c>
      <c r="X15" s="3">
        <f>C15</f>
        <v>3</v>
      </c>
      <c r="Y15" s="3">
        <f>E15+H15+K15+N15+Q15+V15</f>
        <v>9</v>
      </c>
      <c r="Z15" s="3">
        <f>W15-X15-Y15</f>
        <v>3</v>
      </c>
      <c r="AA15" s="39"/>
      <c r="AB15" s="31"/>
      <c r="AC15" s="31"/>
      <c r="AD15" s="40"/>
    </row>
    <row r="16" spans="1:31" x14ac:dyDescent="0.2">
      <c r="A16" s="21" t="s">
        <v>383</v>
      </c>
      <c r="B16" s="97"/>
      <c r="C16" s="3">
        <f>COUNTIF('Juniors 1971-2003'!E$6:E$40,$A16)</f>
        <v>0</v>
      </c>
      <c r="D16" s="3">
        <f>COUNTIF('Juniors 1971-2003'!F$6:F$40,$A16)</f>
        <v>0</v>
      </c>
      <c r="E16" s="3">
        <f>COUNTIF('Juniors 1971-2003'!G$6:G$40,$A16)</f>
        <v>0</v>
      </c>
      <c r="F16" s="3">
        <f>COUNTIF('Juniors 1971-2003'!H$6:H$40,$A16)</f>
        <v>0</v>
      </c>
      <c r="G16" s="3">
        <f>COUNTIF('Juniors 1971-2003'!I$6:I$40,$A16)</f>
        <v>1</v>
      </c>
      <c r="H16" s="3">
        <f>COUNTIF('Juniors 1971-2003'!J$6:J$40,$A16)</f>
        <v>0</v>
      </c>
      <c r="I16" s="3">
        <f>COUNTIF('Juniors 1971-2003'!K$6:K$40,$A16)</f>
        <v>0</v>
      </c>
      <c r="J16" s="3">
        <f>COUNTIF('Juniors 1971-2003'!L$6:L$40,$A16)</f>
        <v>0</v>
      </c>
      <c r="K16" s="3">
        <f>COUNTIF('Juniors 1971-2003'!M$6:M$40,$A16)</f>
        <v>0</v>
      </c>
      <c r="L16" s="3">
        <f>COUNTIF('Juniors 1971-2003'!N$6:N$40,$A16)</f>
        <v>0</v>
      </c>
      <c r="M16" s="3">
        <f>COUNTIF('Juniors 1971-2003'!O$6:O$40,$A16)</f>
        <v>0</v>
      </c>
      <c r="N16" s="3">
        <f>COUNTIF('Juniors 1971-2003'!P$6:P$40,$A16)</f>
        <v>0</v>
      </c>
      <c r="O16" s="3">
        <f>COUNTIF('Juniors 1971-2003'!Q$6:Q$40,$A16)</f>
        <v>0</v>
      </c>
      <c r="P16" s="3">
        <f>COUNTIF('Juniors 1971-2003'!R$6:R$40,$A16)</f>
        <v>0</v>
      </c>
      <c r="Q16" s="3">
        <f>COUNTIF('Juniors 1971-2003'!S$6:S$40,$A16)</f>
        <v>0</v>
      </c>
      <c r="R16" s="3">
        <f>COUNTIF('Juniors 1971-2003'!T$6:T$40,$A16)</f>
        <v>0</v>
      </c>
      <c r="S16" s="3">
        <f>COUNTIF('Juniors 1971-2003'!U$6:U$40,$A16)</f>
        <v>0</v>
      </c>
      <c r="T16" s="3">
        <f>COUNTIF('Juniors 1971-2003'!V$6:V$40,$A16)</f>
        <v>0</v>
      </c>
      <c r="U16" s="3">
        <f>COUNTIF('Juniors 1971-2003'!W$6:W$40,$A16)</f>
        <v>0</v>
      </c>
      <c r="V16" s="3">
        <f>COUNTIF('Juniors 1971-2003'!X$6:X$40,$A16)</f>
        <v>0</v>
      </c>
      <c r="W16" s="15">
        <f>SUM(C16:V16)</f>
        <v>1</v>
      </c>
      <c r="X16" s="3">
        <f>C16</f>
        <v>0</v>
      </c>
      <c r="Y16" s="3">
        <f>E16+H16+K16+N16+Q16+V16</f>
        <v>0</v>
      </c>
      <c r="Z16" s="3">
        <f>W16-X16-Y16</f>
        <v>1</v>
      </c>
      <c r="AA16" s="39"/>
      <c r="AB16" s="31"/>
      <c r="AC16" s="31"/>
      <c r="AD16" s="40"/>
    </row>
    <row r="17" spans="1:30" x14ac:dyDescent="0.2">
      <c r="A17" s="21" t="s">
        <v>246</v>
      </c>
      <c r="B17" s="97"/>
      <c r="C17" s="3">
        <f>COUNTIF('Juniors 1971-2003'!E$6:E$40,$A17)</f>
        <v>0</v>
      </c>
      <c r="D17" s="3">
        <f>COUNTIF('Juniors 1971-2003'!F$6:F$40,$A17)</f>
        <v>0</v>
      </c>
      <c r="E17" s="3">
        <f>COUNTIF('Juniors 1971-2003'!G$6:G$40,$A17)</f>
        <v>0</v>
      </c>
      <c r="F17" s="3">
        <f>COUNTIF('Juniors 1971-2003'!H$6:H$40,$A17)</f>
        <v>0</v>
      </c>
      <c r="G17" s="3">
        <f>COUNTIF('Juniors 1971-2003'!I$6:I$40,$A17)</f>
        <v>0</v>
      </c>
      <c r="H17" s="3">
        <f>COUNTIF('Juniors 1971-2003'!J$6:J$40,$A17)</f>
        <v>0</v>
      </c>
      <c r="I17" s="3">
        <f>COUNTIF('Juniors 1971-2003'!K$6:K$40,$A17)</f>
        <v>0</v>
      </c>
      <c r="J17" s="3">
        <f>COUNTIF('Juniors 1971-2003'!L$6:L$40,$A17)</f>
        <v>0</v>
      </c>
      <c r="K17" s="3">
        <f>COUNTIF('Juniors 1971-2003'!M$6:M$40,$A17)</f>
        <v>0</v>
      </c>
      <c r="L17" s="3">
        <f>COUNTIF('Juniors 1971-2003'!N$6:N$40,$A17)</f>
        <v>0</v>
      </c>
      <c r="M17" s="3">
        <f>COUNTIF('Juniors 1971-2003'!O$6:O$40,$A17)</f>
        <v>0</v>
      </c>
      <c r="N17" s="3">
        <f>COUNTIF('Juniors 1971-2003'!P$6:P$40,$A17)</f>
        <v>0</v>
      </c>
      <c r="O17" s="3">
        <f>COUNTIF('Juniors 1971-2003'!Q$6:Q$40,$A17)</f>
        <v>0</v>
      </c>
      <c r="P17" s="3">
        <f>COUNTIF('Juniors 1971-2003'!R$6:R$40,$A17)</f>
        <v>1</v>
      </c>
      <c r="Q17" s="3">
        <f>COUNTIF('Juniors 1971-2003'!S$6:S$40,$A17)</f>
        <v>0</v>
      </c>
      <c r="R17" s="3">
        <f>COUNTIF('Juniors 1971-2003'!T$6:T$40,$A17)</f>
        <v>0</v>
      </c>
      <c r="S17" s="3">
        <f>COUNTIF('Juniors 1971-2003'!U$6:U$40,$A17)</f>
        <v>0</v>
      </c>
      <c r="T17" s="3">
        <f>COUNTIF('Juniors 1971-2003'!V$6:V$40,$A17)</f>
        <v>0</v>
      </c>
      <c r="U17" s="3">
        <f>COUNTIF('Juniors 1971-2003'!W$6:W$40,$A17)</f>
        <v>0</v>
      </c>
      <c r="V17" s="3">
        <f>COUNTIF('Juniors 1971-2003'!X$6:X$40,$A17)</f>
        <v>0</v>
      </c>
      <c r="W17" s="15">
        <f t="shared" si="0"/>
        <v>1</v>
      </c>
      <c r="X17" s="3">
        <f t="shared" si="1"/>
        <v>0</v>
      </c>
      <c r="Y17" s="3">
        <f t="shared" si="2"/>
        <v>0</v>
      </c>
      <c r="Z17" s="3">
        <f t="shared" si="3"/>
        <v>1</v>
      </c>
      <c r="AA17" s="39"/>
      <c r="AB17" s="31"/>
      <c r="AC17" s="31"/>
      <c r="AD17" s="40"/>
    </row>
    <row r="18" spans="1:30" x14ac:dyDescent="0.2">
      <c r="A18" s="21" t="s">
        <v>130</v>
      </c>
      <c r="B18" s="98"/>
      <c r="C18" s="3">
        <f>COUNTIF('Juniors 1971-2003'!E$6:E$40,$A18)</f>
        <v>1</v>
      </c>
      <c r="D18" s="3">
        <f>COUNTIF('Juniors 1971-2003'!F$6:F$40,$A18)</f>
        <v>0</v>
      </c>
      <c r="E18" s="3">
        <f>COUNTIF('Juniors 1971-2003'!G$6:G$40,$A18)</f>
        <v>0</v>
      </c>
      <c r="F18" s="3">
        <f>COUNTIF('Juniors 1971-2003'!H$6:H$40,$A18)</f>
        <v>0</v>
      </c>
      <c r="G18" s="3">
        <f>COUNTIF('Juniors 1971-2003'!I$6:I$40,$A18)</f>
        <v>0</v>
      </c>
      <c r="H18" s="3">
        <f>COUNTIF('Juniors 1971-2003'!J$6:J$40,$A18)</f>
        <v>0</v>
      </c>
      <c r="I18" s="3">
        <f>COUNTIF('Juniors 1971-2003'!K$6:K$40,$A18)</f>
        <v>0</v>
      </c>
      <c r="J18" s="3">
        <f>COUNTIF('Juniors 1971-2003'!L$6:L$40,$A18)</f>
        <v>0</v>
      </c>
      <c r="K18" s="3">
        <f>COUNTIF('Juniors 1971-2003'!M$6:M$40,$A18)</f>
        <v>0</v>
      </c>
      <c r="L18" s="3">
        <f>COUNTIF('Juniors 1971-2003'!N$6:N$40,$A18)</f>
        <v>0</v>
      </c>
      <c r="M18" s="3">
        <f>COUNTIF('Juniors 1971-2003'!O$6:O$40,$A18)</f>
        <v>0</v>
      </c>
      <c r="N18" s="3">
        <f>COUNTIF('Juniors 1971-2003'!P$6:P$40,$A18)</f>
        <v>0</v>
      </c>
      <c r="O18" s="3">
        <f>COUNTIF('Juniors 1971-2003'!Q$6:Q$40,$A18)</f>
        <v>0</v>
      </c>
      <c r="P18" s="3">
        <f>COUNTIF('Juniors 1971-2003'!R$6:R$40,$A18)</f>
        <v>0</v>
      </c>
      <c r="Q18" s="3">
        <f>COUNTIF('Juniors 1971-2003'!S$6:S$40,$A18)</f>
        <v>0</v>
      </c>
      <c r="R18" s="3">
        <f>COUNTIF('Juniors 1971-2003'!T$6:T$40,$A18)</f>
        <v>0</v>
      </c>
      <c r="S18" s="3">
        <f>COUNTIF('Juniors 1971-2003'!U$6:U$40,$A18)</f>
        <v>0</v>
      </c>
      <c r="T18" s="3">
        <f>COUNTIF('Juniors 1971-2003'!V$6:V$40,$A18)</f>
        <v>0</v>
      </c>
      <c r="U18" s="3">
        <f>COUNTIF('Juniors 1971-2003'!W$6:W$40,$A18)</f>
        <v>0</v>
      </c>
      <c r="V18" s="3">
        <f>COUNTIF('Juniors 1971-2003'!X$6:X$40,$A18)</f>
        <v>0</v>
      </c>
      <c r="W18" s="15">
        <f t="shared" si="0"/>
        <v>1</v>
      </c>
      <c r="X18" s="3">
        <f t="shared" si="1"/>
        <v>1</v>
      </c>
      <c r="Y18" s="3">
        <f t="shared" si="2"/>
        <v>0</v>
      </c>
      <c r="Z18" s="3">
        <f t="shared" si="3"/>
        <v>0</v>
      </c>
      <c r="AA18" s="41"/>
      <c r="AB18" s="42"/>
      <c r="AC18" s="42"/>
      <c r="AD18" s="43"/>
    </row>
    <row r="19" spans="1:30" x14ac:dyDescent="0.2">
      <c r="A19" s="3" t="s">
        <v>151</v>
      </c>
      <c r="B19" s="3">
        <f>COUNTIF(Junior_Club_Champion,$A19)</f>
        <v>0</v>
      </c>
      <c r="C19" s="3">
        <f>COUNTIF('Juniors 1971-2003'!E$6:E$40,$A19)</f>
        <v>0</v>
      </c>
      <c r="D19" s="3">
        <f>COUNTIF('Juniors 1971-2003'!F$6:F$40,$A19)</f>
        <v>0</v>
      </c>
      <c r="E19" s="3">
        <f>COUNTIF('Juniors 1971-2003'!G$6:G$40,$A19)</f>
        <v>0</v>
      </c>
      <c r="F19" s="3">
        <f>COUNTIF('Juniors 1971-2003'!H$6:H$40,$A19)</f>
        <v>0</v>
      </c>
      <c r="G19" s="3">
        <f>COUNTIF('Juniors 1971-2003'!I$6:I$40,$A19)</f>
        <v>0</v>
      </c>
      <c r="H19" s="3">
        <f>COUNTIF('Juniors 1971-2003'!J$6:J$40,$A19)</f>
        <v>0</v>
      </c>
      <c r="I19" s="3">
        <f>COUNTIF('Juniors 1971-2003'!K$6:K$40,$A19)</f>
        <v>0</v>
      </c>
      <c r="J19" s="3">
        <f>COUNTIF('Juniors 1971-2003'!L$6:L$40,$A19)</f>
        <v>0</v>
      </c>
      <c r="K19" s="3">
        <f>COUNTIF('Juniors 1971-2003'!M$6:M$40,$A19)</f>
        <v>0</v>
      </c>
      <c r="L19" s="3">
        <f>COUNTIF('Juniors 1971-2003'!N$6:N$40,$A19)</f>
        <v>3</v>
      </c>
      <c r="M19" s="3">
        <f>COUNTIF('Juniors 1971-2003'!O$6:O$40,$A19)</f>
        <v>0</v>
      </c>
      <c r="N19" s="3">
        <f>COUNTIF('Juniors 1971-2003'!P$6:P$40,$A19)</f>
        <v>0</v>
      </c>
      <c r="O19" s="3">
        <f>COUNTIF('Juniors 1971-2003'!Q$6:Q$40,$A19)</f>
        <v>2</v>
      </c>
      <c r="P19" s="3">
        <f>COUNTIF('Juniors 1971-2003'!R$6:R$40,$A19)</f>
        <v>0</v>
      </c>
      <c r="Q19" s="3">
        <f>COUNTIF('Juniors 1971-2003'!S$6:S$40,$A19)</f>
        <v>0</v>
      </c>
      <c r="R19" s="3">
        <f>COUNTIF('Juniors 1971-2003'!T$6:T$40,$A19)</f>
        <v>1</v>
      </c>
      <c r="S19" s="3">
        <f>COUNTIF('Juniors 1971-2003'!U$6:U$40,$A19)</f>
        <v>0</v>
      </c>
      <c r="T19" s="3">
        <f>COUNTIF('Juniors 1971-2003'!V$6:V$40,$A19)</f>
        <v>0</v>
      </c>
      <c r="U19" s="3">
        <f>COUNTIF('Juniors 1971-2003'!W$6:W$40,$A19)</f>
        <v>1</v>
      </c>
      <c r="V19" s="3">
        <f>COUNTIF('Juniors 1971-2003'!X$6:X$40,$A19)</f>
        <v>0</v>
      </c>
      <c r="W19" s="15">
        <f t="shared" si="0"/>
        <v>7</v>
      </c>
      <c r="X19" s="3">
        <f t="shared" si="1"/>
        <v>0</v>
      </c>
      <c r="Y19" s="3">
        <f t="shared" si="2"/>
        <v>0</v>
      </c>
      <c r="Z19" s="3">
        <f t="shared" si="3"/>
        <v>7</v>
      </c>
      <c r="AA19" s="22">
        <f>SUM(W19:W20)</f>
        <v>8</v>
      </c>
      <c r="AB19" s="23">
        <f>SUM(X19:X20)</f>
        <v>1</v>
      </c>
      <c r="AC19" s="23">
        <f>SUM(Y19:Y20)</f>
        <v>0</v>
      </c>
      <c r="AD19" s="24">
        <f>SUM(Z19:Z20)</f>
        <v>7</v>
      </c>
    </row>
    <row r="20" spans="1:30" x14ac:dyDescent="0.2">
      <c r="A20" s="21" t="s">
        <v>130</v>
      </c>
      <c r="B20" s="3">
        <f>COUNTIF(Junior_Club_Champion,$A20)</f>
        <v>0</v>
      </c>
      <c r="C20" s="3">
        <f>COUNTIF('Juniors 1971-2003'!E$6:E$40,$A20)</f>
        <v>1</v>
      </c>
      <c r="D20" s="3">
        <f>COUNTIF('Juniors 1971-2003'!F$6:F$40,$A20)</f>
        <v>0</v>
      </c>
      <c r="E20" s="3">
        <f>COUNTIF('Juniors 1971-2003'!G$6:G$40,$A20)</f>
        <v>0</v>
      </c>
      <c r="F20" s="3">
        <f>COUNTIF('Juniors 1971-2003'!H$6:H$40,$A20)</f>
        <v>0</v>
      </c>
      <c r="G20" s="3">
        <f>COUNTIF('Juniors 1971-2003'!I$6:I$40,$A20)</f>
        <v>0</v>
      </c>
      <c r="H20" s="3">
        <f>COUNTIF('Juniors 1971-2003'!J$6:J$40,$A20)</f>
        <v>0</v>
      </c>
      <c r="I20" s="3">
        <f>COUNTIF('Juniors 1971-2003'!K$6:K$40,$A20)</f>
        <v>0</v>
      </c>
      <c r="J20" s="3">
        <f>COUNTIF('Juniors 1971-2003'!L$6:L$40,$A20)</f>
        <v>0</v>
      </c>
      <c r="K20" s="3">
        <f>COUNTIF('Juniors 1971-2003'!M$6:M$40,$A20)</f>
        <v>0</v>
      </c>
      <c r="L20" s="3">
        <f>COUNTIF('Juniors 1971-2003'!N$6:N$40,$A20)</f>
        <v>0</v>
      </c>
      <c r="M20" s="3">
        <f>COUNTIF('Juniors 1971-2003'!O$6:O$40,$A20)</f>
        <v>0</v>
      </c>
      <c r="N20" s="3">
        <f>COUNTIF('Juniors 1971-2003'!P$6:P$40,$A20)</f>
        <v>0</v>
      </c>
      <c r="O20" s="3">
        <f>COUNTIF('Juniors 1971-2003'!Q$6:Q$40,$A20)</f>
        <v>0</v>
      </c>
      <c r="P20" s="3">
        <f>COUNTIF('Juniors 1971-2003'!R$6:R$40,$A20)</f>
        <v>0</v>
      </c>
      <c r="Q20" s="3">
        <f>COUNTIF('Juniors 1971-2003'!S$6:S$40,$A20)</f>
        <v>0</v>
      </c>
      <c r="R20" s="3">
        <f>COUNTIF('Juniors 1971-2003'!T$6:T$40,$A20)</f>
        <v>0</v>
      </c>
      <c r="S20" s="3">
        <f>COUNTIF('Juniors 1971-2003'!U$6:U$40,$A20)</f>
        <v>0</v>
      </c>
      <c r="T20" s="3">
        <f>COUNTIF('Juniors 1971-2003'!V$6:V$40,$A20)</f>
        <v>0</v>
      </c>
      <c r="U20" s="3">
        <f>COUNTIF('Juniors 1971-2003'!W$6:W$40,$A20)</f>
        <v>0</v>
      </c>
      <c r="V20" s="3">
        <f>COUNTIF('Juniors 1971-2003'!X$6:X$40,$A20)</f>
        <v>0</v>
      </c>
      <c r="W20" s="15">
        <f>SUM(C20:V20)</f>
        <v>1</v>
      </c>
      <c r="X20" s="3">
        <f>C20</f>
        <v>1</v>
      </c>
      <c r="Y20" s="3">
        <f>E20+H20+K20+N20+Q20+V20</f>
        <v>0</v>
      </c>
      <c r="Z20" s="3">
        <f>W20-X20-Y20</f>
        <v>0</v>
      </c>
      <c r="AA20" s="25"/>
      <c r="AB20" s="26"/>
      <c r="AC20" s="26"/>
      <c r="AD20" s="27"/>
    </row>
    <row r="21" spans="1:30" x14ac:dyDescent="0.2">
      <c r="A21" s="3" t="s">
        <v>108</v>
      </c>
      <c r="B21" s="3">
        <f>COUNTIF(Junior_Club_Champion,$A21)</f>
        <v>4</v>
      </c>
      <c r="C21" s="3">
        <f>COUNTIF('Juniors 1971-2003'!E$6:E$40,$A21)</f>
        <v>4</v>
      </c>
      <c r="D21" s="3">
        <f>COUNTIF('Juniors 1971-2003'!F$6:F$40,$A21)</f>
        <v>2</v>
      </c>
      <c r="E21" s="3">
        <f>COUNTIF('Juniors 1971-2003'!G$6:G$40,$A21)</f>
        <v>3</v>
      </c>
      <c r="F21" s="3">
        <f>COUNTIF('Juniors 1971-2003'!H$6:H$40,$A21)</f>
        <v>3</v>
      </c>
      <c r="G21" s="3">
        <f>COUNTIF('Juniors 1971-2003'!I$6:I$40,$A21)</f>
        <v>0</v>
      </c>
      <c r="H21" s="3">
        <f>COUNTIF('Juniors 1971-2003'!J$6:J$40,$A21)</f>
        <v>4</v>
      </c>
      <c r="I21" s="3">
        <f>COUNTIF('Juniors 1971-2003'!K$6:K$40,$A21)</f>
        <v>0</v>
      </c>
      <c r="J21" s="3">
        <f>COUNTIF('Juniors 1971-2003'!L$6:L$40,$A21)</f>
        <v>0</v>
      </c>
      <c r="K21" s="3">
        <f>COUNTIF('Juniors 1971-2003'!M$6:M$40,$A21)</f>
        <v>3</v>
      </c>
      <c r="L21" s="3">
        <f>COUNTIF('Juniors 1971-2003'!N$6:N$40,$A21)</f>
        <v>2</v>
      </c>
      <c r="M21" s="3">
        <f>COUNTIF('Juniors 1971-2003'!O$6:O$40,$A21)</f>
        <v>0</v>
      </c>
      <c r="N21" s="3">
        <f>COUNTIF('Juniors 1971-2003'!P$6:P$40,$A21)</f>
        <v>3</v>
      </c>
      <c r="O21" s="3">
        <f>COUNTIF('Juniors 1971-2003'!Q$6:Q$40,$A21)</f>
        <v>1</v>
      </c>
      <c r="P21" s="3">
        <f>COUNTIF('Juniors 1971-2003'!R$6:R$40,$A21)</f>
        <v>1</v>
      </c>
      <c r="Q21" s="3">
        <f>COUNTIF('Juniors 1971-2003'!S$6:S$40,$A21)</f>
        <v>0</v>
      </c>
      <c r="R21" s="3">
        <f>COUNTIF('Juniors 1971-2003'!T$6:T$40,$A21)</f>
        <v>1</v>
      </c>
      <c r="S21" s="3">
        <f>COUNTIF('Juniors 1971-2003'!U$6:U$40,$A21)</f>
        <v>0</v>
      </c>
      <c r="T21" s="3">
        <f>COUNTIF('Juniors 1971-2003'!V$6:V$40,$A21)</f>
        <v>3</v>
      </c>
      <c r="U21" s="3">
        <f>COUNTIF('Juniors 1971-2003'!W$6:W$40,$A21)</f>
        <v>0</v>
      </c>
      <c r="V21" s="3">
        <f>COUNTIF('Juniors 1971-2003'!X$6:X$40,$A21)</f>
        <v>0</v>
      </c>
      <c r="W21" s="15">
        <f t="shared" si="0"/>
        <v>30</v>
      </c>
      <c r="X21" s="3">
        <f t="shared" si="1"/>
        <v>4</v>
      </c>
      <c r="Y21" s="3">
        <f t="shared" si="2"/>
        <v>13</v>
      </c>
      <c r="Z21" s="3">
        <f t="shared" si="3"/>
        <v>13</v>
      </c>
      <c r="AA21" s="3">
        <f>W21</f>
        <v>30</v>
      </c>
      <c r="AB21" s="3">
        <f>X21</f>
        <v>4</v>
      </c>
      <c r="AC21" s="3">
        <f>Y21</f>
        <v>13</v>
      </c>
      <c r="AD21" s="3">
        <f>Z21</f>
        <v>13</v>
      </c>
    </row>
    <row r="22" spans="1:30" x14ac:dyDescent="0.2">
      <c r="A22" s="3" t="s">
        <v>48</v>
      </c>
      <c r="B22" s="3">
        <f>COUNTIF(Junior_Club_Champion,$A22)</f>
        <v>2</v>
      </c>
      <c r="C22" s="3">
        <f>COUNTIF('Juniors 1971-2003'!E$6:E$40,$A22)</f>
        <v>3</v>
      </c>
      <c r="D22" s="3">
        <f>COUNTIF('Juniors 1971-2003'!F$6:F$40,$A22)</f>
        <v>1</v>
      </c>
      <c r="E22" s="3">
        <f>COUNTIF('Juniors 1971-2003'!G$6:G$40,$A22)</f>
        <v>2</v>
      </c>
      <c r="F22" s="3">
        <f>COUNTIF('Juniors 1971-2003'!H$6:H$40,$A22)</f>
        <v>1</v>
      </c>
      <c r="G22" s="3">
        <f>COUNTIF('Juniors 1971-2003'!I$6:I$40,$A22)</f>
        <v>0</v>
      </c>
      <c r="H22" s="3">
        <f>COUNTIF('Juniors 1971-2003'!J$6:J$40,$A22)</f>
        <v>1</v>
      </c>
      <c r="I22" s="3">
        <f>COUNTIF('Juniors 1971-2003'!K$6:K$40,$A22)</f>
        <v>0</v>
      </c>
      <c r="J22" s="3">
        <f>COUNTIF('Juniors 1971-2003'!L$6:L$40,$A22)</f>
        <v>0</v>
      </c>
      <c r="K22" s="3">
        <f>COUNTIF('Juniors 1971-2003'!M$6:M$40,$A22)</f>
        <v>0</v>
      </c>
      <c r="L22" s="3">
        <f>COUNTIF('Juniors 1971-2003'!N$6:N$40,$A22)</f>
        <v>0</v>
      </c>
      <c r="M22" s="3">
        <f>COUNTIF('Juniors 1971-2003'!O$6:O$40,$A22)</f>
        <v>0</v>
      </c>
      <c r="N22" s="3">
        <f>COUNTIF('Juniors 1971-2003'!P$6:P$40,$A22)</f>
        <v>1</v>
      </c>
      <c r="O22" s="3">
        <f>COUNTIF('Juniors 1971-2003'!Q$6:Q$40,$A22)</f>
        <v>1</v>
      </c>
      <c r="P22" s="3">
        <f>COUNTIF('Juniors 1971-2003'!R$6:R$40,$A22)</f>
        <v>0</v>
      </c>
      <c r="Q22" s="3">
        <f>COUNTIF('Juniors 1971-2003'!S$6:S$40,$A22)</f>
        <v>3</v>
      </c>
      <c r="R22" s="3">
        <f>COUNTIF('Juniors 1971-2003'!T$6:T$40,$A22)</f>
        <v>1</v>
      </c>
      <c r="S22" s="3">
        <f>COUNTIF('Juniors 1971-2003'!U$6:U$40,$A22)</f>
        <v>0</v>
      </c>
      <c r="T22" s="3">
        <f>COUNTIF('Juniors 1971-2003'!V$6:V$40,$A22)</f>
        <v>0</v>
      </c>
      <c r="U22" s="3">
        <f>COUNTIF('Juniors 1971-2003'!W$6:W$40,$A22)</f>
        <v>0</v>
      </c>
      <c r="V22" s="3">
        <f>COUNTIF('Juniors 1971-2003'!X$6:X$40,$A22)</f>
        <v>5</v>
      </c>
      <c r="W22" s="15">
        <f t="shared" si="0"/>
        <v>19</v>
      </c>
      <c r="X22" s="3">
        <f t="shared" si="1"/>
        <v>3</v>
      </c>
      <c r="Y22" s="3">
        <f t="shared" si="2"/>
        <v>12</v>
      </c>
      <c r="Z22" s="3">
        <f t="shared" si="3"/>
        <v>4</v>
      </c>
      <c r="AA22" s="22">
        <f>SUM(W22:W26)</f>
        <v>38</v>
      </c>
      <c r="AB22" s="23">
        <f>SUM(X22:X26)</f>
        <v>3</v>
      </c>
      <c r="AC22" s="23">
        <f>SUM(Y22:Y26)</f>
        <v>22</v>
      </c>
      <c r="AD22" s="24">
        <f>SUM(Z22:Z26)</f>
        <v>13</v>
      </c>
    </row>
    <row r="23" spans="1:30" x14ac:dyDescent="0.2">
      <c r="A23" s="21" t="s">
        <v>245</v>
      </c>
      <c r="C23" s="3">
        <f>COUNTIF('Juniors 1971-2003'!E$6:E$40,$A23)</f>
        <v>0</v>
      </c>
      <c r="D23" s="3">
        <f>COUNTIF('Juniors 1971-2003'!F$6:F$40,$A23)</f>
        <v>0</v>
      </c>
      <c r="E23" s="3">
        <f>COUNTIF('Juniors 1971-2003'!G$6:G$40,$A23)</f>
        <v>0</v>
      </c>
      <c r="F23" s="3">
        <f>COUNTIF('Juniors 1971-2003'!H$6:H$40,$A23)</f>
        <v>0</v>
      </c>
      <c r="G23" s="3">
        <f>COUNTIF('Juniors 1971-2003'!I$6:I$40,$A23)</f>
        <v>0</v>
      </c>
      <c r="H23" s="3">
        <f>COUNTIF('Juniors 1971-2003'!J$6:J$40,$A23)</f>
        <v>0</v>
      </c>
      <c r="I23" s="3">
        <f>COUNTIF('Juniors 1971-2003'!K$6:K$40,$A23)</f>
        <v>0</v>
      </c>
      <c r="J23" s="3">
        <f>COUNTIF('Juniors 1971-2003'!L$6:L$40,$A23)</f>
        <v>0</v>
      </c>
      <c r="K23" s="3">
        <f>COUNTIF('Juniors 1971-2003'!M$6:M$40,$A23)</f>
        <v>0</v>
      </c>
      <c r="L23" s="3">
        <f>COUNTIF('Juniors 1971-2003'!N$6:N$40,$A23)</f>
        <v>0</v>
      </c>
      <c r="M23" s="3">
        <f>COUNTIF('Juniors 1971-2003'!O$6:O$40,$A23)</f>
        <v>1</v>
      </c>
      <c r="N23" s="3">
        <f>COUNTIF('Juniors 1971-2003'!P$6:P$40,$A23)</f>
        <v>0</v>
      </c>
      <c r="O23" s="3">
        <f>COUNTIF('Juniors 1971-2003'!Q$6:Q$40,$A23)</f>
        <v>0</v>
      </c>
      <c r="P23" s="3">
        <f>COUNTIF('Juniors 1971-2003'!R$6:R$40,$A23)</f>
        <v>0</v>
      </c>
      <c r="Q23" s="3">
        <f>COUNTIF('Juniors 1971-2003'!S$6:S$40,$A23)</f>
        <v>0</v>
      </c>
      <c r="R23" s="3">
        <f>COUNTIF('Juniors 1971-2003'!T$6:T$40,$A23)</f>
        <v>0</v>
      </c>
      <c r="S23" s="3">
        <f>COUNTIF('Juniors 1971-2003'!U$6:U$40,$A23)</f>
        <v>1</v>
      </c>
      <c r="T23" s="3">
        <f>COUNTIF('Juniors 1971-2003'!V$6:V$40,$A23)</f>
        <v>0</v>
      </c>
      <c r="U23" s="3">
        <f>COUNTIF('Juniors 1971-2003'!W$6:W$40,$A23)</f>
        <v>0</v>
      </c>
      <c r="V23" s="3">
        <f>COUNTIF('Juniors 1971-2003'!X$6:X$40,$A23)</f>
        <v>0</v>
      </c>
      <c r="W23" s="15">
        <f t="shared" si="0"/>
        <v>2</v>
      </c>
      <c r="X23" s="3">
        <f t="shared" si="1"/>
        <v>0</v>
      </c>
      <c r="Y23" s="3">
        <f t="shared" si="2"/>
        <v>0</v>
      </c>
      <c r="Z23" s="3">
        <f t="shared" si="3"/>
        <v>2</v>
      </c>
      <c r="AA23" s="28"/>
      <c r="AD23" s="29"/>
    </row>
    <row r="24" spans="1:30" x14ac:dyDescent="0.2">
      <c r="A24" s="3" t="s">
        <v>243</v>
      </c>
      <c r="B24" s="3">
        <f>COUNTIF(Junior_Club_Champion,$A24)</f>
        <v>2</v>
      </c>
      <c r="C24" s="3">
        <f>COUNTIF('Juniors 1971-2003'!E$6:E$40,$A24)</f>
        <v>0</v>
      </c>
      <c r="D24" s="3">
        <f>COUNTIF('Juniors 1971-2003'!F$6:F$40,$A24)</f>
        <v>0</v>
      </c>
      <c r="E24" s="3">
        <f>COUNTIF('Juniors 1971-2003'!G$6:G$40,$A24)</f>
        <v>1</v>
      </c>
      <c r="F24" s="3">
        <f>COUNTIF('Juniors 1971-2003'!H$6:H$40,$A24)</f>
        <v>0</v>
      </c>
      <c r="G24" s="3">
        <f>COUNTIF('Juniors 1971-2003'!I$6:I$40,$A24)</f>
        <v>0</v>
      </c>
      <c r="H24" s="3">
        <f>COUNTIF('Juniors 1971-2003'!J$6:J$40,$A24)</f>
        <v>1</v>
      </c>
      <c r="I24" s="3">
        <f>COUNTIF('Juniors 1971-2003'!K$6:K$40,$A24)</f>
        <v>1</v>
      </c>
      <c r="J24" s="3">
        <f>COUNTIF('Juniors 1971-2003'!L$6:L$40,$A24)</f>
        <v>0</v>
      </c>
      <c r="K24" s="3">
        <f>COUNTIF('Juniors 1971-2003'!M$6:M$40,$A24)</f>
        <v>2</v>
      </c>
      <c r="L24" s="3">
        <f>COUNTIF('Juniors 1971-2003'!N$6:N$40,$A24)</f>
        <v>3</v>
      </c>
      <c r="M24" s="3">
        <f>COUNTIF('Juniors 1971-2003'!O$6:O$40,$A24)</f>
        <v>0</v>
      </c>
      <c r="N24" s="3">
        <f>COUNTIF('Juniors 1971-2003'!P$6:P$40,$A24)</f>
        <v>3</v>
      </c>
      <c r="O24" s="3">
        <f>COUNTIF('Juniors 1971-2003'!Q$6:Q$40,$A24)</f>
        <v>0</v>
      </c>
      <c r="P24" s="3">
        <f>COUNTIF('Juniors 1971-2003'!R$6:R$40,$A24)</f>
        <v>0</v>
      </c>
      <c r="Q24" s="3">
        <f>COUNTIF('Juniors 1971-2003'!S$6:S$40,$A24)</f>
        <v>1</v>
      </c>
      <c r="R24" s="3">
        <f>COUNTIF('Juniors 1971-2003'!T$6:T$40,$A24)</f>
        <v>0</v>
      </c>
      <c r="S24" s="3">
        <f>COUNTIF('Juniors 1971-2003'!U$6:U$40,$A24)</f>
        <v>0</v>
      </c>
      <c r="T24" s="3">
        <f>COUNTIF('Juniors 1971-2003'!V$6:V$40,$A24)</f>
        <v>2</v>
      </c>
      <c r="U24" s="3">
        <f>COUNTIF('Juniors 1971-2003'!W$6:W$40,$A24)</f>
        <v>0</v>
      </c>
      <c r="V24" s="3">
        <f>COUNTIF('Juniors 1971-2003'!X$6:X$40,$A24)</f>
        <v>1</v>
      </c>
      <c r="W24" s="15">
        <f t="shared" si="0"/>
        <v>15</v>
      </c>
      <c r="X24" s="3">
        <f t="shared" si="1"/>
        <v>0</v>
      </c>
      <c r="Y24" s="3">
        <f t="shared" si="2"/>
        <v>9</v>
      </c>
      <c r="Z24" s="3">
        <f t="shared" si="3"/>
        <v>6</v>
      </c>
      <c r="AA24" s="28"/>
      <c r="AD24" s="29"/>
    </row>
    <row r="25" spans="1:30" x14ac:dyDescent="0.2">
      <c r="A25" s="21" t="s">
        <v>249</v>
      </c>
      <c r="C25" s="3">
        <f>COUNTIF('Juniors 1971-2003'!E$6:E$40,$A25)</f>
        <v>0</v>
      </c>
      <c r="D25" s="3">
        <f>COUNTIF('Juniors 1971-2003'!F$6:F$40,$A25)</f>
        <v>0</v>
      </c>
      <c r="E25" s="3">
        <f>COUNTIF('Juniors 1971-2003'!G$6:G$40,$A25)</f>
        <v>0</v>
      </c>
      <c r="F25" s="3">
        <f>COUNTIF('Juniors 1971-2003'!H$6:H$40,$A25)</f>
        <v>0</v>
      </c>
      <c r="G25" s="3">
        <f>COUNTIF('Juniors 1971-2003'!I$6:I$40,$A25)</f>
        <v>0</v>
      </c>
      <c r="H25" s="3">
        <f>COUNTIF('Juniors 1971-2003'!J$6:J$40,$A25)</f>
        <v>1</v>
      </c>
      <c r="I25" s="3">
        <f>COUNTIF('Juniors 1971-2003'!K$6:K$40,$A25)</f>
        <v>0</v>
      </c>
      <c r="J25" s="3">
        <f>COUNTIF('Juniors 1971-2003'!L$6:L$40,$A25)</f>
        <v>0</v>
      </c>
      <c r="K25" s="3">
        <f>COUNTIF('Juniors 1971-2003'!M$6:M$40,$A25)</f>
        <v>0</v>
      </c>
      <c r="L25" s="3">
        <f>COUNTIF('Juniors 1971-2003'!N$6:N$40,$A25)</f>
        <v>0</v>
      </c>
      <c r="M25" s="3">
        <f>COUNTIF('Juniors 1971-2003'!O$6:O$40,$A25)</f>
        <v>0</v>
      </c>
      <c r="N25" s="3">
        <f>COUNTIF('Juniors 1971-2003'!P$6:P$40,$A25)</f>
        <v>0</v>
      </c>
      <c r="O25" s="3">
        <f>COUNTIF('Juniors 1971-2003'!Q$6:Q$40,$A25)</f>
        <v>0</v>
      </c>
      <c r="P25" s="3">
        <f>COUNTIF('Juniors 1971-2003'!R$6:R$40,$A25)</f>
        <v>0</v>
      </c>
      <c r="Q25" s="3">
        <f>COUNTIF('Juniors 1971-2003'!S$6:S$40,$A25)</f>
        <v>0</v>
      </c>
      <c r="R25" s="3">
        <f>COUNTIF('Juniors 1971-2003'!T$6:T$40,$A25)</f>
        <v>0</v>
      </c>
      <c r="S25" s="3">
        <f>COUNTIF('Juniors 1971-2003'!U$6:U$40,$A25)</f>
        <v>0</v>
      </c>
      <c r="T25" s="3">
        <f>COUNTIF('Juniors 1971-2003'!V$6:V$40,$A25)</f>
        <v>0</v>
      </c>
      <c r="U25" s="3">
        <f>COUNTIF('Juniors 1971-2003'!W$6:W$40,$A25)</f>
        <v>0</v>
      </c>
      <c r="V25" s="3">
        <f>COUNTIF('Juniors 1971-2003'!X$6:X$40,$A25)</f>
        <v>0</v>
      </c>
      <c r="W25" s="15">
        <f t="shared" si="0"/>
        <v>1</v>
      </c>
      <c r="X25" s="3">
        <f t="shared" si="1"/>
        <v>0</v>
      </c>
      <c r="Y25" s="3">
        <f t="shared" si="2"/>
        <v>1</v>
      </c>
      <c r="Z25" s="3">
        <f t="shared" si="3"/>
        <v>0</v>
      </c>
      <c r="AA25" s="28"/>
      <c r="AD25" s="29"/>
    </row>
    <row r="26" spans="1:30" x14ac:dyDescent="0.2">
      <c r="A26" s="21" t="s">
        <v>247</v>
      </c>
      <c r="C26" s="3">
        <f>COUNTIF('Juniors 1971-2003'!E$6:E$40,$A26)</f>
        <v>0</v>
      </c>
      <c r="D26" s="3">
        <f>COUNTIF('Juniors 1971-2003'!F$6:F$40,$A26)</f>
        <v>0</v>
      </c>
      <c r="E26" s="3">
        <f>COUNTIF('Juniors 1971-2003'!G$6:G$40,$A26)</f>
        <v>0</v>
      </c>
      <c r="F26" s="3">
        <f>COUNTIF('Juniors 1971-2003'!H$6:H$40,$A26)</f>
        <v>0</v>
      </c>
      <c r="G26" s="3">
        <f>COUNTIF('Juniors 1971-2003'!I$6:I$40,$A26)</f>
        <v>0</v>
      </c>
      <c r="H26" s="3">
        <f>COUNTIF('Juniors 1971-2003'!J$6:J$40,$A26)</f>
        <v>0</v>
      </c>
      <c r="I26" s="3">
        <f>COUNTIF('Juniors 1971-2003'!K$6:K$40,$A26)</f>
        <v>0</v>
      </c>
      <c r="J26" s="3">
        <f>COUNTIF('Juniors 1971-2003'!L$6:L$40,$A26)</f>
        <v>0</v>
      </c>
      <c r="K26" s="3">
        <f>COUNTIF('Juniors 1971-2003'!M$6:M$40,$A26)</f>
        <v>0</v>
      </c>
      <c r="L26" s="3">
        <f>COUNTIF('Juniors 1971-2003'!N$6:N$40,$A26)</f>
        <v>0</v>
      </c>
      <c r="M26" s="3">
        <f>COUNTIF('Juniors 1971-2003'!O$6:O$40,$A26)</f>
        <v>0</v>
      </c>
      <c r="N26" s="3">
        <f>COUNTIF('Juniors 1971-2003'!P$6:P$40,$A26)</f>
        <v>0</v>
      </c>
      <c r="O26" s="3">
        <f>COUNTIF('Juniors 1971-2003'!Q$6:Q$40,$A26)</f>
        <v>1</v>
      </c>
      <c r="P26" s="3">
        <f>COUNTIF('Juniors 1971-2003'!R$6:R$40,$A26)</f>
        <v>0</v>
      </c>
      <c r="Q26" s="3">
        <f>COUNTIF('Juniors 1971-2003'!S$6:S$40,$A26)</f>
        <v>0</v>
      </c>
      <c r="R26" s="3">
        <f>COUNTIF('Juniors 1971-2003'!T$6:T$40,$A26)</f>
        <v>0</v>
      </c>
      <c r="S26" s="3">
        <f>COUNTIF('Juniors 1971-2003'!U$6:U$40,$A26)</f>
        <v>0</v>
      </c>
      <c r="T26" s="3">
        <f>COUNTIF('Juniors 1971-2003'!V$6:V$40,$A26)</f>
        <v>0</v>
      </c>
      <c r="U26" s="3">
        <f>COUNTIF('Juniors 1971-2003'!W$6:W$40,$A26)</f>
        <v>0</v>
      </c>
      <c r="V26" s="3">
        <f>COUNTIF('Juniors 1971-2003'!X$6:X$40,$A26)</f>
        <v>0</v>
      </c>
      <c r="W26" s="15">
        <f t="shared" si="0"/>
        <v>1</v>
      </c>
      <c r="X26" s="3">
        <f t="shared" si="1"/>
        <v>0</v>
      </c>
      <c r="Y26" s="3">
        <f t="shared" si="2"/>
        <v>0</v>
      </c>
      <c r="Z26" s="3">
        <f t="shared" si="3"/>
        <v>1</v>
      </c>
      <c r="AA26" s="25"/>
      <c r="AB26" s="26"/>
      <c r="AC26" s="26"/>
      <c r="AD26" s="27"/>
    </row>
    <row r="27" spans="1:30" x14ac:dyDescent="0.2">
      <c r="A27" s="3" t="s">
        <v>74</v>
      </c>
      <c r="B27" s="3">
        <f>COUNTIF(Junior_Club_Champion,$A27)</f>
        <v>3</v>
      </c>
      <c r="C27" s="3">
        <f>COUNTIF('Juniors 1971-2003'!E$6:E$40,$A27)</f>
        <v>3</v>
      </c>
      <c r="D27" s="3">
        <f>COUNTIF('Juniors 1971-2003'!F$6:F$40,$A27)</f>
        <v>0</v>
      </c>
      <c r="E27" s="3">
        <f>COUNTIF('Juniors 1971-2003'!G$6:G$40,$A27)</f>
        <v>2</v>
      </c>
      <c r="F27" s="3">
        <f>COUNTIF('Juniors 1971-2003'!H$6:H$40,$A27)</f>
        <v>1</v>
      </c>
      <c r="G27" s="3">
        <f>COUNTIF('Juniors 1971-2003'!I$6:I$40,$A27)</f>
        <v>0</v>
      </c>
      <c r="H27" s="3">
        <f>COUNTIF('Juniors 1971-2003'!J$6:J$40,$A27)</f>
        <v>3</v>
      </c>
      <c r="I27" s="3">
        <f>COUNTIF('Juniors 1971-2003'!K$6:K$40,$A27)</f>
        <v>1</v>
      </c>
      <c r="J27" s="3">
        <f>COUNTIF('Juniors 1971-2003'!L$6:L$40,$A27)</f>
        <v>0</v>
      </c>
      <c r="K27" s="3">
        <f>COUNTIF('Juniors 1971-2003'!M$6:M$40,$A27)</f>
        <v>4</v>
      </c>
      <c r="L27" s="3">
        <f>COUNTIF('Juniors 1971-2003'!N$6:N$40,$A27)</f>
        <v>0</v>
      </c>
      <c r="M27" s="3">
        <f>COUNTIF('Juniors 1971-2003'!O$6:O$40,$A27)</f>
        <v>0</v>
      </c>
      <c r="N27" s="3">
        <f>COUNTIF('Juniors 1971-2003'!P$6:P$40,$A27)</f>
        <v>2</v>
      </c>
      <c r="O27" s="3">
        <f>COUNTIF('Juniors 1971-2003'!Q$6:Q$40,$A27)</f>
        <v>2</v>
      </c>
      <c r="P27" s="3">
        <f>COUNTIF('Juniors 1971-2003'!R$6:R$40,$A27)</f>
        <v>1</v>
      </c>
      <c r="Q27" s="3">
        <f>COUNTIF('Juniors 1971-2003'!S$6:S$40,$A27)</f>
        <v>2</v>
      </c>
      <c r="R27" s="3">
        <f>COUNTIF('Juniors 1971-2003'!T$6:T$40,$A27)</f>
        <v>1</v>
      </c>
      <c r="S27" s="3">
        <f>COUNTIF('Juniors 1971-2003'!U$6:U$40,$A27)</f>
        <v>0</v>
      </c>
      <c r="T27" s="3">
        <f>COUNTIF('Juniors 1971-2003'!V$6:V$40,$A27)</f>
        <v>0</v>
      </c>
      <c r="U27" s="3">
        <f>COUNTIF('Juniors 1971-2003'!W$6:W$40,$A27)</f>
        <v>0</v>
      </c>
      <c r="V27" s="3">
        <f>COUNTIF('Juniors 1971-2003'!X$6:X$40,$A27)</f>
        <v>0</v>
      </c>
      <c r="W27" s="15">
        <f t="shared" si="0"/>
        <v>22</v>
      </c>
      <c r="X27" s="3">
        <f t="shared" si="1"/>
        <v>3</v>
      </c>
      <c r="Y27" s="3">
        <f t="shared" si="2"/>
        <v>13</v>
      </c>
      <c r="Z27" s="3">
        <f t="shared" si="3"/>
        <v>6</v>
      </c>
      <c r="AA27" s="44">
        <f>SUM(W27:W28)</f>
        <v>23</v>
      </c>
      <c r="AB27" s="45">
        <f>SUM(X27:X28)</f>
        <v>3</v>
      </c>
      <c r="AC27" s="45">
        <f>SUM(Y27:Y28)</f>
        <v>13</v>
      </c>
      <c r="AD27" s="46">
        <f>SUM(Z27:Z28)</f>
        <v>7</v>
      </c>
    </row>
    <row r="28" spans="1:30" x14ac:dyDescent="0.2">
      <c r="A28" s="21" t="s">
        <v>373</v>
      </c>
      <c r="C28" s="3">
        <f>COUNTIF('Juniors 1971-2003'!E$6:E$40,$A28)</f>
        <v>0</v>
      </c>
      <c r="D28" s="3">
        <f>COUNTIF('Juniors 1971-2003'!F$6:F$40,$A28)</f>
        <v>0</v>
      </c>
      <c r="E28" s="3">
        <f>COUNTIF('Juniors 1971-2003'!G$6:G$40,$A28)</f>
        <v>0</v>
      </c>
      <c r="F28" s="3">
        <f>COUNTIF('Juniors 1971-2003'!H$6:H$40,$A28)</f>
        <v>0</v>
      </c>
      <c r="G28" s="3">
        <f>COUNTIF('Juniors 1971-2003'!I$6:I$40,$A28)</f>
        <v>0</v>
      </c>
      <c r="H28" s="3">
        <f>COUNTIF('Juniors 1971-2003'!J$6:J$40,$A28)</f>
        <v>0</v>
      </c>
      <c r="I28" s="3">
        <f>COUNTIF('Juniors 1971-2003'!K$6:K$40,$A28)</f>
        <v>0</v>
      </c>
      <c r="J28" s="3">
        <f>COUNTIF('Juniors 1971-2003'!L$6:L$40,$A28)</f>
        <v>0</v>
      </c>
      <c r="K28" s="3">
        <f>COUNTIF('Juniors 1971-2003'!M$6:M$40,$A28)</f>
        <v>0</v>
      </c>
      <c r="L28" s="3">
        <f>COUNTIF('Juniors 1971-2003'!N$6:N$40,$A28)</f>
        <v>0</v>
      </c>
      <c r="M28" s="3">
        <f>COUNTIF('Juniors 1971-2003'!O$6:O$40,$A28)</f>
        <v>1</v>
      </c>
      <c r="N28" s="3">
        <f>COUNTIF('Juniors 1971-2003'!P$6:P$40,$A28)</f>
        <v>0</v>
      </c>
      <c r="O28" s="3">
        <f>COUNTIF('Juniors 1971-2003'!Q$6:Q$40,$A28)</f>
        <v>0</v>
      </c>
      <c r="P28" s="3">
        <f>COUNTIF('Juniors 1971-2003'!R$6:R$40,$A28)</f>
        <v>0</v>
      </c>
      <c r="Q28" s="3">
        <f>COUNTIF('Juniors 1971-2003'!S$6:S$40,$A28)</f>
        <v>0</v>
      </c>
      <c r="R28" s="3">
        <f>COUNTIF('Juniors 1971-2003'!T$6:T$40,$A28)</f>
        <v>0</v>
      </c>
      <c r="S28" s="3">
        <f>COUNTIF('Juniors 1971-2003'!U$6:U$40,$A28)</f>
        <v>0</v>
      </c>
      <c r="T28" s="3">
        <f>COUNTIF('Juniors 1971-2003'!V$6:V$40,$A28)</f>
        <v>0</v>
      </c>
      <c r="U28" s="3">
        <f>COUNTIF('Juniors 1971-2003'!W$6:W$40,$A28)</f>
        <v>0</v>
      </c>
      <c r="V28" s="3">
        <f>COUNTIF('Juniors 1971-2003'!X$6:X$40,$A28)</f>
        <v>0</v>
      </c>
      <c r="W28" s="15">
        <f>SUM(C28:V28)</f>
        <v>1</v>
      </c>
      <c r="X28" s="3">
        <f>C28</f>
        <v>0</v>
      </c>
      <c r="Y28" s="3">
        <f>E28+H28+K28+N28+Q28+V28</f>
        <v>0</v>
      </c>
      <c r="Z28" s="3">
        <f>W28-X28-Y28</f>
        <v>1</v>
      </c>
      <c r="AA28" s="50"/>
      <c r="AB28" s="51"/>
      <c r="AC28" s="51"/>
      <c r="AD28" s="52"/>
    </row>
    <row r="29" spans="1:30" x14ac:dyDescent="0.2">
      <c r="A29" s="3" t="s">
        <v>143</v>
      </c>
      <c r="B29" s="3">
        <f>COUNTIF(Junior_Club_Champion,$A29)</f>
        <v>1</v>
      </c>
      <c r="C29" s="3">
        <f>COUNTIF('Juniors 1971-2003'!E$6:E$40,$A29)</f>
        <v>1</v>
      </c>
      <c r="D29" s="3">
        <f>COUNTIF('Juniors 1971-2003'!F$6:F$40,$A29)</f>
        <v>0</v>
      </c>
      <c r="E29" s="3">
        <f>COUNTIF('Juniors 1971-2003'!G$6:G$40,$A29)</f>
        <v>2</v>
      </c>
      <c r="F29" s="3">
        <f>COUNTIF('Juniors 1971-2003'!H$6:H$40,$A29)</f>
        <v>0</v>
      </c>
      <c r="G29" s="3">
        <f>COUNTIF('Juniors 1971-2003'!I$6:I$40,$A29)</f>
        <v>0</v>
      </c>
      <c r="H29" s="3">
        <f>COUNTIF('Juniors 1971-2003'!J$6:J$40,$A29)</f>
        <v>4</v>
      </c>
      <c r="I29" s="3">
        <f>COUNTIF('Juniors 1971-2003'!K$6:K$40,$A29)</f>
        <v>2</v>
      </c>
      <c r="J29" s="3">
        <f>COUNTIF('Juniors 1971-2003'!L$6:L$40,$A29)</f>
        <v>0</v>
      </c>
      <c r="K29" s="3">
        <f>COUNTIF('Juniors 1971-2003'!M$6:M$40,$A29)</f>
        <v>2</v>
      </c>
      <c r="L29" s="3">
        <f>COUNTIF('Juniors 1971-2003'!N$6:N$40,$A29)</f>
        <v>2</v>
      </c>
      <c r="M29" s="3">
        <f>COUNTIF('Juniors 1971-2003'!O$6:O$40,$A29)</f>
        <v>0</v>
      </c>
      <c r="N29" s="3">
        <f>COUNTIF('Juniors 1971-2003'!P$6:P$40,$A29)</f>
        <v>3</v>
      </c>
      <c r="O29" s="3">
        <f>COUNTIF('Juniors 1971-2003'!Q$6:Q$40,$A29)</f>
        <v>2</v>
      </c>
      <c r="P29" s="3">
        <f>COUNTIF('Juniors 1971-2003'!R$6:R$40,$A29)</f>
        <v>0</v>
      </c>
      <c r="Q29" s="3">
        <f>COUNTIF('Juniors 1971-2003'!S$6:S$40,$A29)</f>
        <v>0</v>
      </c>
      <c r="R29" s="3">
        <f>COUNTIF('Juniors 1971-2003'!T$6:T$40,$A29)</f>
        <v>1</v>
      </c>
      <c r="S29" s="3">
        <f>COUNTIF('Juniors 1971-2003'!U$6:U$40,$A29)</f>
        <v>0</v>
      </c>
      <c r="T29" s="3">
        <f>COUNTIF('Juniors 1971-2003'!V$6:V$40,$A29)</f>
        <v>0</v>
      </c>
      <c r="U29" s="3">
        <f>COUNTIF('Juniors 1971-2003'!W$6:W$40,$A29)</f>
        <v>4</v>
      </c>
      <c r="V29" s="3">
        <f>COUNTIF('Juniors 1971-2003'!X$6:X$40,$A29)</f>
        <v>1</v>
      </c>
      <c r="W29" s="15">
        <f t="shared" si="0"/>
        <v>24</v>
      </c>
      <c r="X29" s="3">
        <f t="shared" si="1"/>
        <v>1</v>
      </c>
      <c r="Y29" s="3">
        <f t="shared" si="2"/>
        <v>12</v>
      </c>
      <c r="Z29" s="3">
        <f t="shared" si="3"/>
        <v>11</v>
      </c>
      <c r="AA29" s="3">
        <f>W29</f>
        <v>24</v>
      </c>
      <c r="AB29" s="3">
        <f>X29</f>
        <v>1</v>
      </c>
      <c r="AC29" s="3">
        <f>Y29</f>
        <v>12</v>
      </c>
      <c r="AD29" s="3">
        <f>Z29</f>
        <v>11</v>
      </c>
    </row>
    <row r="30" spans="1:30" x14ac:dyDescent="0.2">
      <c r="A30" s="3" t="s">
        <v>94</v>
      </c>
      <c r="B30" s="3">
        <f>COUNTIF(Junior_Club_Champion,$A30)</f>
        <v>6</v>
      </c>
      <c r="C30" s="3">
        <f>COUNTIF('Juniors 1971-2003'!E$6:E$40,$A30)</f>
        <v>4</v>
      </c>
      <c r="D30" s="3">
        <f>COUNTIF('Juniors 1971-2003'!F$6:F$40,$A30)</f>
        <v>0</v>
      </c>
      <c r="E30" s="3">
        <f>COUNTIF('Juniors 1971-2003'!G$6:G$40,$A30)</f>
        <v>0</v>
      </c>
      <c r="F30" s="3">
        <f>COUNTIF('Juniors 1971-2003'!H$6:H$40,$A30)</f>
        <v>1</v>
      </c>
      <c r="G30" s="3">
        <f>COUNTIF('Juniors 1971-2003'!I$6:I$40,$A30)</f>
        <v>0</v>
      </c>
      <c r="H30" s="3">
        <f>COUNTIF('Juniors 1971-2003'!J$6:J$40,$A30)</f>
        <v>5</v>
      </c>
      <c r="I30" s="3">
        <f>COUNTIF('Juniors 1971-2003'!K$6:K$40,$A30)</f>
        <v>1</v>
      </c>
      <c r="J30" s="3">
        <f>COUNTIF('Juniors 1971-2003'!L$6:L$40,$A30)</f>
        <v>0</v>
      </c>
      <c r="K30" s="3">
        <f>COUNTIF('Juniors 1971-2003'!M$6:M$40,$A30)</f>
        <v>1</v>
      </c>
      <c r="L30" s="3">
        <f>COUNTIF('Juniors 1971-2003'!N$6:N$40,$A30)</f>
        <v>1</v>
      </c>
      <c r="M30" s="3">
        <f>COUNTIF('Juniors 1971-2003'!O$6:O$40,$A30)</f>
        <v>0</v>
      </c>
      <c r="N30" s="3">
        <f>COUNTIF('Juniors 1971-2003'!P$6:P$40,$A30)</f>
        <v>6</v>
      </c>
      <c r="O30" s="3">
        <f>COUNTIF('Juniors 1971-2003'!Q$6:Q$40,$A30)</f>
        <v>0</v>
      </c>
      <c r="P30" s="3">
        <f>COUNTIF('Juniors 1971-2003'!R$6:R$40,$A30)</f>
        <v>0</v>
      </c>
      <c r="Q30" s="3">
        <f>COUNTIF('Juniors 1971-2003'!S$6:S$40,$A30)</f>
        <v>0</v>
      </c>
      <c r="R30" s="3">
        <f>COUNTIF('Juniors 1971-2003'!T$6:T$40,$A30)</f>
        <v>0</v>
      </c>
      <c r="S30" s="3">
        <f>COUNTIF('Juniors 1971-2003'!U$6:U$40,$A30)</f>
        <v>1</v>
      </c>
      <c r="T30" s="3">
        <f>COUNTIF('Juniors 1971-2003'!V$6:V$40,$A30)</f>
        <v>0</v>
      </c>
      <c r="U30" s="3">
        <f>COUNTIF('Juniors 1971-2003'!W$6:W$40,$A30)</f>
        <v>1</v>
      </c>
      <c r="V30" s="3">
        <f>COUNTIF('Juniors 1971-2003'!X$6:X$40,$A30)</f>
        <v>3</v>
      </c>
      <c r="W30" s="15">
        <f t="shared" si="0"/>
        <v>24</v>
      </c>
      <c r="X30" s="3">
        <f t="shared" si="1"/>
        <v>4</v>
      </c>
      <c r="Y30" s="3">
        <f t="shared" si="2"/>
        <v>15</v>
      </c>
      <c r="Z30" s="3">
        <f t="shared" si="3"/>
        <v>5</v>
      </c>
      <c r="AA30" s="22">
        <f>SUM(W30:W33)</f>
        <v>28</v>
      </c>
      <c r="AB30" s="23">
        <f>SUM(X30:X33)</f>
        <v>4</v>
      </c>
      <c r="AC30" s="23">
        <f>SUM(Y30:Y33)</f>
        <v>16</v>
      </c>
      <c r="AD30" s="24">
        <f>SUM(Z30:Z33)</f>
        <v>8</v>
      </c>
    </row>
    <row r="31" spans="1:30" x14ac:dyDescent="0.2">
      <c r="A31" s="21" t="s">
        <v>372</v>
      </c>
      <c r="C31" s="3">
        <f>COUNTIF('Juniors 1971-2003'!E$6:E$40,$A31)</f>
        <v>0</v>
      </c>
      <c r="D31" s="3">
        <f>COUNTIF('Juniors 1971-2003'!F$6:F$40,$A31)</f>
        <v>0</v>
      </c>
      <c r="E31" s="3">
        <f>COUNTIF('Juniors 1971-2003'!G$6:G$40,$A31)</f>
        <v>0</v>
      </c>
      <c r="F31" s="3">
        <f>COUNTIF('Juniors 1971-2003'!H$6:H$40,$A31)</f>
        <v>0</v>
      </c>
      <c r="G31" s="3">
        <f>COUNTIF('Juniors 1971-2003'!I$6:I$40,$A31)</f>
        <v>0</v>
      </c>
      <c r="H31" s="3">
        <f>COUNTIF('Juniors 1971-2003'!J$6:J$40,$A31)</f>
        <v>0</v>
      </c>
      <c r="I31" s="3">
        <f>COUNTIF('Juniors 1971-2003'!K$6:K$40,$A31)</f>
        <v>0</v>
      </c>
      <c r="J31" s="3">
        <f>COUNTIF('Juniors 1971-2003'!L$6:L$40,$A31)</f>
        <v>1</v>
      </c>
      <c r="K31" s="3">
        <f>COUNTIF('Juniors 1971-2003'!M$6:M$40,$A31)</f>
        <v>0</v>
      </c>
      <c r="L31" s="3">
        <f>COUNTIF('Juniors 1971-2003'!N$6:N$40,$A31)</f>
        <v>0</v>
      </c>
      <c r="M31" s="3">
        <f>COUNTIF('Juniors 1971-2003'!O$6:O$40,$A31)</f>
        <v>0</v>
      </c>
      <c r="N31" s="3">
        <f>COUNTIF('Juniors 1971-2003'!P$6:P$40,$A31)</f>
        <v>0</v>
      </c>
      <c r="O31" s="3">
        <f>COUNTIF('Juniors 1971-2003'!Q$6:Q$40,$A31)</f>
        <v>0</v>
      </c>
      <c r="P31" s="3">
        <f>COUNTIF('Juniors 1971-2003'!R$6:R$40,$A31)</f>
        <v>0</v>
      </c>
      <c r="Q31" s="3">
        <f>COUNTIF('Juniors 1971-2003'!S$6:S$40,$A31)</f>
        <v>0</v>
      </c>
      <c r="R31" s="3">
        <f>COUNTIF('Juniors 1971-2003'!T$6:T$40,$A31)</f>
        <v>0</v>
      </c>
      <c r="S31" s="3">
        <f>COUNTIF('Juniors 1971-2003'!U$6:U$40,$A31)</f>
        <v>1</v>
      </c>
      <c r="T31" s="3">
        <f>COUNTIF('Juniors 1971-2003'!V$6:V$40,$A31)</f>
        <v>0</v>
      </c>
      <c r="U31" s="3">
        <f>COUNTIF('Juniors 1971-2003'!W$6:W$40,$A31)</f>
        <v>0</v>
      </c>
      <c r="V31" s="3">
        <f>COUNTIF('Juniors 1971-2003'!X$6:X$40,$A31)</f>
        <v>0</v>
      </c>
      <c r="W31" s="15">
        <f>SUM(C31:V31)</f>
        <v>2</v>
      </c>
      <c r="X31" s="3">
        <f>C31</f>
        <v>0</v>
      </c>
      <c r="Y31" s="3">
        <f>E31+H31+K31+N31+Q31+V31</f>
        <v>0</v>
      </c>
      <c r="Z31" s="3">
        <f>W31-X31-Y31</f>
        <v>2</v>
      </c>
      <c r="AA31" s="28"/>
      <c r="AD31" s="29"/>
    </row>
    <row r="32" spans="1:30" x14ac:dyDescent="0.2">
      <c r="A32" s="30" t="s">
        <v>273</v>
      </c>
      <c r="B32" s="3">
        <f>COUNTIF(Junior_Club_Champion,$A32)</f>
        <v>0</v>
      </c>
      <c r="C32" s="3">
        <f>COUNTIF('Juniors 1971-2003'!E$6:E$40,$A32)</f>
        <v>0</v>
      </c>
      <c r="D32" s="3">
        <f>COUNTIF('Juniors 1971-2003'!F$6:F$40,$A32)</f>
        <v>0</v>
      </c>
      <c r="E32" s="3">
        <f>COUNTIF('Juniors 1971-2003'!G$6:G$40,$A32)</f>
        <v>0</v>
      </c>
      <c r="F32" s="3">
        <f>COUNTIF('Juniors 1971-2003'!H$6:H$40,$A32)</f>
        <v>0</v>
      </c>
      <c r="G32" s="3">
        <f>COUNTIF('Juniors 1971-2003'!I$6:I$40,$A32)</f>
        <v>0</v>
      </c>
      <c r="H32" s="3">
        <f>COUNTIF('Juniors 1971-2003'!J$6:J$40,$A32)</f>
        <v>0</v>
      </c>
      <c r="I32" s="3">
        <f>COUNTIF('Juniors 1971-2003'!K$6:K$40,$A32)</f>
        <v>0</v>
      </c>
      <c r="J32" s="3">
        <f>COUNTIF('Juniors 1971-2003'!L$6:L$40,$A32)</f>
        <v>0</v>
      </c>
      <c r="K32" s="3">
        <f>COUNTIF('Juniors 1971-2003'!M$6:M$40,$A32)</f>
        <v>0</v>
      </c>
      <c r="L32" s="3">
        <f>COUNTIF('Juniors 1971-2003'!N$6:N$40,$A32)</f>
        <v>0</v>
      </c>
      <c r="M32" s="3">
        <f>COUNTIF('Juniors 1971-2003'!O$6:O$40,$A32)</f>
        <v>0</v>
      </c>
      <c r="N32" s="3">
        <f>COUNTIF('Juniors 1971-2003'!P$6:P$40,$A32)</f>
        <v>1</v>
      </c>
      <c r="O32" s="3">
        <f>COUNTIF('Juniors 1971-2003'!Q$6:Q$40,$A32)</f>
        <v>0</v>
      </c>
      <c r="P32" s="3">
        <f>COUNTIF('Juniors 1971-2003'!R$6:R$40,$A32)</f>
        <v>0</v>
      </c>
      <c r="Q32" s="3">
        <f>COUNTIF('Juniors 1971-2003'!S$6:S$40,$A32)</f>
        <v>0</v>
      </c>
      <c r="R32" s="3">
        <f>COUNTIF('Juniors 1971-2003'!T$6:T$40,$A32)</f>
        <v>0</v>
      </c>
      <c r="S32" s="3">
        <f>COUNTIF('Juniors 1971-2003'!U$6:U$40,$A32)</f>
        <v>0</v>
      </c>
      <c r="T32" s="3">
        <f>COUNTIF('Juniors 1971-2003'!V$6:V$40,$A32)</f>
        <v>0</v>
      </c>
      <c r="U32" s="3">
        <f>COUNTIF('Juniors 1971-2003'!W$6:W$40,$A32)</f>
        <v>0</v>
      </c>
      <c r="V32" s="3">
        <f>COUNTIF('Juniors 1971-2003'!X$6:X$40,$A32)</f>
        <v>0</v>
      </c>
      <c r="W32" s="15">
        <f>SUM(C32:V32)</f>
        <v>1</v>
      </c>
      <c r="X32" s="3">
        <f>C32</f>
        <v>0</v>
      </c>
      <c r="Y32" s="3">
        <f>E32+H32+K32+N32+Q32+V32</f>
        <v>1</v>
      </c>
      <c r="Z32" s="3">
        <f>W32-X32-Y32</f>
        <v>0</v>
      </c>
      <c r="AA32" s="28"/>
      <c r="AD32" s="29"/>
    </row>
    <row r="33" spans="1:30" x14ac:dyDescent="0.2">
      <c r="A33" s="21" t="s">
        <v>247</v>
      </c>
      <c r="C33" s="3">
        <f>COUNTIF('Juniors 1971-2003'!E$6:E$40,$A33)</f>
        <v>0</v>
      </c>
      <c r="D33" s="3">
        <f>COUNTIF('Juniors 1971-2003'!F$6:F$40,$A33)</f>
        <v>0</v>
      </c>
      <c r="E33" s="3">
        <f>COUNTIF('Juniors 1971-2003'!G$6:G$40,$A33)</f>
        <v>0</v>
      </c>
      <c r="F33" s="3">
        <f>COUNTIF('Juniors 1971-2003'!H$6:H$40,$A33)</f>
        <v>0</v>
      </c>
      <c r="G33" s="3">
        <f>COUNTIF('Juniors 1971-2003'!I$6:I$40,$A33)</f>
        <v>0</v>
      </c>
      <c r="H33" s="3">
        <f>COUNTIF('Juniors 1971-2003'!J$6:J$40,$A33)</f>
        <v>0</v>
      </c>
      <c r="I33" s="3">
        <f>COUNTIF('Juniors 1971-2003'!K$6:K$40,$A33)</f>
        <v>0</v>
      </c>
      <c r="J33" s="3">
        <f>COUNTIF('Juniors 1971-2003'!L$6:L$40,$A33)</f>
        <v>0</v>
      </c>
      <c r="K33" s="3">
        <f>COUNTIF('Juniors 1971-2003'!M$6:M$40,$A33)</f>
        <v>0</v>
      </c>
      <c r="L33" s="3">
        <f>COUNTIF('Juniors 1971-2003'!N$6:N$40,$A33)</f>
        <v>0</v>
      </c>
      <c r="M33" s="3">
        <f>COUNTIF('Juniors 1971-2003'!O$6:O$40,$A33)</f>
        <v>0</v>
      </c>
      <c r="N33" s="3">
        <f>COUNTIF('Juniors 1971-2003'!P$6:P$40,$A33)</f>
        <v>0</v>
      </c>
      <c r="O33" s="3">
        <f>COUNTIF('Juniors 1971-2003'!Q$6:Q$40,$A33)</f>
        <v>1</v>
      </c>
      <c r="P33" s="3">
        <f>COUNTIF('Juniors 1971-2003'!R$6:R$40,$A33)</f>
        <v>0</v>
      </c>
      <c r="Q33" s="3">
        <f>COUNTIF('Juniors 1971-2003'!S$6:S$40,$A33)</f>
        <v>0</v>
      </c>
      <c r="R33" s="3">
        <f>COUNTIF('Juniors 1971-2003'!T$6:T$40,$A33)</f>
        <v>0</v>
      </c>
      <c r="S33" s="3">
        <f>COUNTIF('Juniors 1971-2003'!U$6:U$40,$A33)</f>
        <v>0</v>
      </c>
      <c r="T33" s="3">
        <f>COUNTIF('Juniors 1971-2003'!V$6:V$40,$A33)</f>
        <v>0</v>
      </c>
      <c r="U33" s="3">
        <f>COUNTIF('Juniors 1971-2003'!W$6:W$40,$A33)</f>
        <v>0</v>
      </c>
      <c r="V33" s="3">
        <f>COUNTIF('Juniors 1971-2003'!X$6:X$40,$A33)</f>
        <v>0</v>
      </c>
      <c r="W33" s="15">
        <f t="shared" si="0"/>
        <v>1</v>
      </c>
      <c r="X33" s="3">
        <f t="shared" si="1"/>
        <v>0</v>
      </c>
      <c r="Y33" s="3">
        <f t="shared" si="2"/>
        <v>0</v>
      </c>
      <c r="Z33" s="3">
        <f t="shared" si="3"/>
        <v>1</v>
      </c>
      <c r="AA33" s="25"/>
      <c r="AB33" s="26"/>
      <c r="AC33" s="26"/>
      <c r="AD33" s="27"/>
    </row>
    <row r="34" spans="1:30" x14ac:dyDescent="0.2">
      <c r="A34" s="3" t="s">
        <v>34</v>
      </c>
      <c r="B34" s="3">
        <f>COUNTIF(Junior_Club_Champion,$A34)</f>
        <v>1</v>
      </c>
      <c r="C34" s="3">
        <f>COUNTIF('Juniors 1971-2003'!E$6:E$40,$A34)</f>
        <v>2</v>
      </c>
      <c r="D34" s="3">
        <f>COUNTIF('Juniors 1971-2003'!F$6:F$40,$A34)</f>
        <v>0</v>
      </c>
      <c r="E34" s="3">
        <f>COUNTIF('Juniors 1971-2003'!G$6:G$40,$A34)</f>
        <v>0</v>
      </c>
      <c r="F34" s="3">
        <f>COUNTIF('Juniors 1971-2003'!H$6:H$40,$A34)</f>
        <v>0</v>
      </c>
      <c r="G34" s="3">
        <f>COUNTIF('Juniors 1971-2003'!I$6:I$40,$A34)</f>
        <v>0</v>
      </c>
      <c r="H34" s="3">
        <f>COUNTIF('Juniors 1971-2003'!J$6:J$40,$A34)</f>
        <v>0</v>
      </c>
      <c r="I34" s="3">
        <f>COUNTIF('Juniors 1971-2003'!K$6:K$40,$A34)</f>
        <v>2</v>
      </c>
      <c r="J34" s="3">
        <f>COUNTIF('Juniors 1971-2003'!L$6:L$40,$A34)</f>
        <v>0</v>
      </c>
      <c r="K34" s="3">
        <f>COUNTIF('Juniors 1971-2003'!M$6:M$40,$A34)</f>
        <v>0</v>
      </c>
      <c r="L34" s="3">
        <f>COUNTIF('Juniors 1971-2003'!N$6:N$40,$A34)</f>
        <v>1</v>
      </c>
      <c r="M34" s="3">
        <f>COUNTIF('Juniors 1971-2003'!O$6:O$40,$A34)</f>
        <v>0</v>
      </c>
      <c r="N34" s="3">
        <f>COUNTIF('Juniors 1971-2003'!P$6:P$40,$A34)</f>
        <v>2</v>
      </c>
      <c r="O34" s="3">
        <f>COUNTIF('Juniors 1971-2003'!Q$6:Q$40,$A34)</f>
        <v>5</v>
      </c>
      <c r="P34" s="3">
        <f>COUNTIF('Juniors 1971-2003'!R$6:R$40,$A34)</f>
        <v>0</v>
      </c>
      <c r="Q34" s="3">
        <f>COUNTIF('Juniors 1971-2003'!S$6:S$40,$A34)</f>
        <v>0</v>
      </c>
      <c r="R34" s="3">
        <f>COUNTIF('Juniors 1971-2003'!T$6:T$40,$A34)</f>
        <v>0</v>
      </c>
      <c r="S34" s="3">
        <f>COUNTIF('Juniors 1971-2003'!U$6:U$40,$A34)</f>
        <v>0</v>
      </c>
      <c r="T34" s="3">
        <f>COUNTIF('Juniors 1971-2003'!V$6:V$40,$A34)</f>
        <v>0</v>
      </c>
      <c r="U34" s="3">
        <f>COUNTIF('Juniors 1971-2003'!W$6:W$40,$A34)</f>
        <v>0</v>
      </c>
      <c r="V34" s="3">
        <f>COUNTIF('Juniors 1971-2003'!X$6:X$40,$A34)</f>
        <v>1</v>
      </c>
      <c r="W34" s="15">
        <f t="shared" si="0"/>
        <v>13</v>
      </c>
      <c r="X34" s="3">
        <f t="shared" si="1"/>
        <v>2</v>
      </c>
      <c r="Y34" s="3">
        <f t="shared" si="2"/>
        <v>3</v>
      </c>
      <c r="Z34" s="3">
        <f t="shared" si="3"/>
        <v>8</v>
      </c>
      <c r="AA34" s="3">
        <f t="shared" ref="AA34:AD37" si="4">W34</f>
        <v>13</v>
      </c>
      <c r="AB34" s="3">
        <f t="shared" si="4"/>
        <v>2</v>
      </c>
      <c r="AC34" s="3">
        <f t="shared" si="4"/>
        <v>3</v>
      </c>
      <c r="AD34" s="3">
        <f t="shared" si="4"/>
        <v>8</v>
      </c>
    </row>
    <row r="35" spans="1:30" x14ac:dyDescent="0.2">
      <c r="A35" s="82" t="s">
        <v>353</v>
      </c>
      <c r="B35" s="3">
        <f>COUNTIF(Junior_Club_Champion,$A35)</f>
        <v>0</v>
      </c>
      <c r="C35" s="3">
        <f>COUNTIF('Juniors 1971-2003'!E$6:E$40,$A35)</f>
        <v>0</v>
      </c>
      <c r="D35" s="3">
        <f>COUNTIF('Juniors 1971-2003'!F$6:F$40,$A35)</f>
        <v>0</v>
      </c>
      <c r="E35" s="3">
        <f>COUNTIF('Juniors 1971-2003'!G$6:G$40,$A35)</f>
        <v>0</v>
      </c>
      <c r="F35" s="3">
        <f>COUNTIF('Juniors 1971-2003'!H$6:H$40,$A35)</f>
        <v>0</v>
      </c>
      <c r="G35" s="3">
        <f>COUNTIF('Juniors 1971-2003'!I$6:I$40,$A35)</f>
        <v>0</v>
      </c>
      <c r="H35" s="3">
        <f>COUNTIF('Juniors 1971-2003'!J$6:J$40,$A35)</f>
        <v>0</v>
      </c>
      <c r="I35" s="3">
        <f>COUNTIF('Juniors 1971-2003'!K$6:K$40,$A35)</f>
        <v>0</v>
      </c>
      <c r="J35" s="3">
        <f>COUNTIF('Juniors 1971-2003'!L$6:L$40,$A35)</f>
        <v>0</v>
      </c>
      <c r="K35" s="3">
        <f>COUNTIF('Juniors 1971-2003'!M$6:M$40,$A35)</f>
        <v>0</v>
      </c>
      <c r="L35" s="3">
        <f>COUNTIF('Juniors 1971-2003'!N$6:N$40,$A35)</f>
        <v>0</v>
      </c>
      <c r="M35" s="3">
        <f>COUNTIF('Juniors 1971-2003'!O$6:O$40,$A35)</f>
        <v>0</v>
      </c>
      <c r="N35" s="3">
        <f>COUNTIF('Juniors 1971-2003'!P$6:P$40,$A35)</f>
        <v>0</v>
      </c>
      <c r="O35" s="3">
        <f>COUNTIF('Juniors 1971-2003'!Q$6:Q$40,$A35)</f>
        <v>0</v>
      </c>
      <c r="P35" s="3">
        <f>COUNTIF('Juniors 1971-2003'!R$6:R$40,$A35)</f>
        <v>0</v>
      </c>
      <c r="Q35" s="3">
        <f>COUNTIF('Juniors 1971-2003'!S$6:S$40,$A35)</f>
        <v>0</v>
      </c>
      <c r="R35" s="3">
        <f>COUNTIF('Juniors 1971-2003'!T$6:T$40,$A35)</f>
        <v>0</v>
      </c>
      <c r="S35" s="3">
        <f>COUNTIF('Juniors 1971-2003'!U$6:U$40,$A35)</f>
        <v>0</v>
      </c>
      <c r="T35" s="3">
        <f>COUNTIF('Juniors 1971-2003'!V$6:V$40,$A35)</f>
        <v>0</v>
      </c>
      <c r="U35" s="3">
        <f>COUNTIF('Juniors 1971-2003'!W$6:W$40,$A35)</f>
        <v>0</v>
      </c>
      <c r="V35" s="3">
        <f>COUNTIF('Juniors 1971-2003'!X$6:X$40,$A35)</f>
        <v>0</v>
      </c>
      <c r="W35" s="15">
        <f>SUM(C35:V35)</f>
        <v>0</v>
      </c>
      <c r="X35" s="3">
        <f>C35</f>
        <v>0</v>
      </c>
      <c r="Y35" s="3">
        <f>E35+H35+K35+N35+Q35+V35</f>
        <v>0</v>
      </c>
      <c r="Z35" s="3">
        <f>W35-X35-Y35</f>
        <v>0</v>
      </c>
      <c r="AA35" s="3">
        <f t="shared" si="4"/>
        <v>0</v>
      </c>
      <c r="AB35" s="3">
        <f t="shared" si="4"/>
        <v>0</v>
      </c>
      <c r="AC35" s="3">
        <f t="shared" si="4"/>
        <v>0</v>
      </c>
      <c r="AD35" s="3">
        <f t="shared" si="4"/>
        <v>0</v>
      </c>
    </row>
    <row r="36" spans="1:30" x14ac:dyDescent="0.2">
      <c r="A36" s="19" t="s">
        <v>244</v>
      </c>
      <c r="B36" s="3">
        <f>COUNTIF(Junior_Club_Champion,$A36)</f>
        <v>9</v>
      </c>
      <c r="C36" s="3">
        <f>COUNTIF('Juniors 1971-2003'!E$6:E$40,$A36)</f>
        <v>0</v>
      </c>
      <c r="D36" s="3">
        <f>COUNTIF('Juniors 1971-2003'!F$6:F$40,$A36)</f>
        <v>0</v>
      </c>
      <c r="E36" s="3">
        <f>COUNTIF('Juniors 1971-2003'!G$6:G$40,$A36)</f>
        <v>0</v>
      </c>
      <c r="F36" s="3">
        <f>COUNTIF('Juniors 1971-2003'!H$6:H$40,$A36)</f>
        <v>0</v>
      </c>
      <c r="G36" s="3">
        <f>COUNTIF('Juniors 1971-2003'!I$6:I$40,$A36)</f>
        <v>0</v>
      </c>
      <c r="H36" s="3">
        <f>COUNTIF('Juniors 1971-2003'!J$6:J$40,$A36)</f>
        <v>1</v>
      </c>
      <c r="I36" s="3">
        <f>COUNTIF('Juniors 1971-2003'!K$6:K$40,$A36)</f>
        <v>0</v>
      </c>
      <c r="J36" s="3">
        <f>COUNTIF('Juniors 1971-2003'!L$6:L$40,$A36)</f>
        <v>0</v>
      </c>
      <c r="K36" s="3">
        <f>COUNTIF('Juniors 1971-2003'!M$6:M$40,$A36)</f>
        <v>0</v>
      </c>
      <c r="L36" s="3">
        <f>COUNTIF('Juniors 1971-2003'!N$6:N$40,$A36)</f>
        <v>0</v>
      </c>
      <c r="M36" s="3">
        <f>COUNTIF('Juniors 1971-2003'!O$6:O$40,$A36)</f>
        <v>0</v>
      </c>
      <c r="N36" s="3">
        <f>COUNTIF('Juniors 1971-2003'!P$6:P$40,$A36)</f>
        <v>0</v>
      </c>
      <c r="O36" s="3">
        <f>COUNTIF('Juniors 1971-2003'!Q$6:Q$40,$A36)</f>
        <v>0</v>
      </c>
      <c r="P36" s="3">
        <f>COUNTIF('Juniors 1971-2003'!R$6:R$40,$A36)</f>
        <v>0</v>
      </c>
      <c r="Q36" s="3">
        <f>COUNTIF('Juniors 1971-2003'!S$6:S$40,$A36)</f>
        <v>0</v>
      </c>
      <c r="R36" s="3">
        <f>COUNTIF('Juniors 1971-2003'!T$6:T$40,$A36)</f>
        <v>0</v>
      </c>
      <c r="S36" s="3">
        <f>COUNTIF('Juniors 1971-2003'!U$6:U$40,$A36)</f>
        <v>0</v>
      </c>
      <c r="T36" s="3">
        <f>COUNTIF('Juniors 1971-2003'!V$6:V$40,$A36)</f>
        <v>0</v>
      </c>
      <c r="U36" s="3">
        <f>COUNTIF('Juniors 1971-2003'!W$6:W$40,$A36)</f>
        <v>0</v>
      </c>
      <c r="V36" s="3">
        <f>COUNTIF('Juniors 1971-2003'!X$6:X$40,$A36)</f>
        <v>1</v>
      </c>
      <c r="W36" s="15">
        <f>SUM(C36:V36)</f>
        <v>2</v>
      </c>
      <c r="X36" s="3">
        <f>C36</f>
        <v>0</v>
      </c>
      <c r="Y36" s="3">
        <f>E36+H36+K36+N36+Q36+V36</f>
        <v>2</v>
      </c>
      <c r="Z36" s="3">
        <f>W36-X36-Y36</f>
        <v>0</v>
      </c>
      <c r="AA36" s="3">
        <f t="shared" si="4"/>
        <v>2</v>
      </c>
      <c r="AB36" s="3">
        <f t="shared" si="4"/>
        <v>0</v>
      </c>
      <c r="AC36" s="3">
        <f t="shared" si="4"/>
        <v>2</v>
      </c>
      <c r="AD36" s="3">
        <f t="shared" si="4"/>
        <v>0</v>
      </c>
    </row>
    <row r="37" spans="1:30" x14ac:dyDescent="0.2">
      <c r="A37" s="19" t="s">
        <v>272</v>
      </c>
      <c r="B37" s="3">
        <f>COUNTIF(Junior_Club_Champion,$A37)</f>
        <v>0</v>
      </c>
      <c r="C37" s="3">
        <f>COUNTIF('Juniors 1971-2003'!E$6:E$40,$A37)</f>
        <v>0</v>
      </c>
      <c r="D37" s="3">
        <f>COUNTIF('Juniors 1971-2003'!F$6:F$40,$A37)</f>
        <v>0</v>
      </c>
      <c r="E37" s="3">
        <f>COUNTIF('Juniors 1971-2003'!G$6:G$40,$A37)</f>
        <v>0</v>
      </c>
      <c r="F37" s="3">
        <f>COUNTIF('Juniors 1971-2003'!H$6:H$40,$A37)</f>
        <v>0</v>
      </c>
      <c r="G37" s="3">
        <f>COUNTIF('Juniors 1971-2003'!I$6:I$40,$A37)</f>
        <v>0</v>
      </c>
      <c r="H37" s="3">
        <f>COUNTIF('Juniors 1971-2003'!J$6:J$40,$A37)</f>
        <v>0</v>
      </c>
      <c r="I37" s="3">
        <f>COUNTIF('Juniors 1971-2003'!K$6:K$40,$A37)</f>
        <v>0</v>
      </c>
      <c r="J37" s="3">
        <f>COUNTIF('Juniors 1971-2003'!L$6:L$40,$A37)</f>
        <v>0</v>
      </c>
      <c r="K37" s="3">
        <f>COUNTIF('Juniors 1971-2003'!M$6:M$40,$A37)</f>
        <v>1</v>
      </c>
      <c r="L37" s="3">
        <f>COUNTIF('Juniors 1971-2003'!N$6:N$40,$A37)</f>
        <v>0</v>
      </c>
      <c r="M37" s="3">
        <f>COUNTIF('Juniors 1971-2003'!O$6:O$40,$A37)</f>
        <v>0</v>
      </c>
      <c r="N37" s="3">
        <f>COUNTIF('Juniors 1971-2003'!P$6:P$40,$A37)</f>
        <v>2</v>
      </c>
      <c r="O37" s="3">
        <f>COUNTIF('Juniors 1971-2003'!Q$6:Q$40,$A37)</f>
        <v>0</v>
      </c>
      <c r="P37" s="3">
        <f>COUNTIF('Juniors 1971-2003'!R$6:R$40,$A37)</f>
        <v>0</v>
      </c>
      <c r="Q37" s="3">
        <f>COUNTIF('Juniors 1971-2003'!S$6:S$40,$A37)</f>
        <v>0</v>
      </c>
      <c r="R37" s="3">
        <f>COUNTIF('Juniors 1971-2003'!T$6:T$40,$A37)</f>
        <v>0</v>
      </c>
      <c r="S37" s="3">
        <f>COUNTIF('Juniors 1971-2003'!U$6:U$40,$A37)</f>
        <v>0</v>
      </c>
      <c r="T37" s="3">
        <f>COUNTIF('Juniors 1971-2003'!V$6:V$40,$A37)</f>
        <v>0</v>
      </c>
      <c r="U37" s="3">
        <f>COUNTIF('Juniors 1971-2003'!W$6:W$40,$A37)</f>
        <v>0</v>
      </c>
      <c r="V37" s="3">
        <f>COUNTIF('Juniors 1971-2003'!X$6:X$40,$A37)</f>
        <v>1</v>
      </c>
      <c r="W37" s="15">
        <f>SUM(C37:V37)</f>
        <v>4</v>
      </c>
      <c r="X37" s="3">
        <f>C37</f>
        <v>0</v>
      </c>
      <c r="Y37" s="3">
        <f>E37+H37+K37+N37+Q37+V37</f>
        <v>4</v>
      </c>
      <c r="Z37" s="3">
        <f>W37-X37-Y37</f>
        <v>0</v>
      </c>
      <c r="AA37" s="3">
        <f t="shared" si="4"/>
        <v>4</v>
      </c>
      <c r="AB37" s="3">
        <f t="shared" si="4"/>
        <v>0</v>
      </c>
      <c r="AC37" s="3">
        <f t="shared" si="4"/>
        <v>4</v>
      </c>
      <c r="AD37" s="3">
        <f t="shared" si="4"/>
        <v>0</v>
      </c>
    </row>
    <row r="38" spans="1:30" x14ac:dyDescent="0.2">
      <c r="A38" s="16" t="s">
        <v>202</v>
      </c>
      <c r="B38" s="3">
        <f>SUM(B3:B37)</f>
        <v>36</v>
      </c>
      <c r="C38" s="3">
        <f>SUM(C3:C37)</f>
        <v>33</v>
      </c>
      <c r="D38" s="3">
        <f t="shared" ref="D38:V38" si="5">SUM(D3:D37)</f>
        <v>7</v>
      </c>
      <c r="E38" s="3">
        <f t="shared" si="5"/>
        <v>16</v>
      </c>
      <c r="F38" s="3">
        <f t="shared" si="5"/>
        <v>10</v>
      </c>
      <c r="G38" s="3">
        <f t="shared" si="5"/>
        <v>1</v>
      </c>
      <c r="H38" s="3">
        <f t="shared" si="5"/>
        <v>36</v>
      </c>
      <c r="I38" s="3">
        <f>SUM(I3:I37)</f>
        <v>15</v>
      </c>
      <c r="J38" s="3">
        <f t="shared" si="5"/>
        <v>3</v>
      </c>
      <c r="K38" s="3">
        <f t="shared" si="5"/>
        <v>19</v>
      </c>
      <c r="L38" s="3">
        <f t="shared" si="5"/>
        <v>16</v>
      </c>
      <c r="M38" s="3">
        <f t="shared" si="5"/>
        <v>4</v>
      </c>
      <c r="N38" s="3">
        <f t="shared" si="5"/>
        <v>37</v>
      </c>
      <c r="O38" s="3">
        <f t="shared" si="5"/>
        <v>19</v>
      </c>
      <c r="P38" s="3">
        <f t="shared" si="5"/>
        <v>5</v>
      </c>
      <c r="Q38" s="3">
        <f t="shared" si="5"/>
        <v>11</v>
      </c>
      <c r="R38" s="3">
        <f t="shared" si="5"/>
        <v>8</v>
      </c>
      <c r="S38" s="3">
        <f t="shared" si="5"/>
        <v>6</v>
      </c>
      <c r="T38" s="3">
        <f t="shared" si="5"/>
        <v>8</v>
      </c>
      <c r="U38" s="3">
        <f t="shared" si="5"/>
        <v>8</v>
      </c>
      <c r="V38" s="3">
        <f t="shared" si="5"/>
        <v>24</v>
      </c>
      <c r="W38" s="3">
        <f t="shared" ref="W38:AD38" si="6">SUM(W3:W37)</f>
        <v>286</v>
      </c>
      <c r="X38" s="3">
        <f t="shared" si="6"/>
        <v>33</v>
      </c>
      <c r="Y38" s="3">
        <f t="shared" si="6"/>
        <v>143</v>
      </c>
      <c r="Z38" s="3">
        <f t="shared" si="6"/>
        <v>110</v>
      </c>
      <c r="AA38" s="3">
        <f t="shared" si="6"/>
        <v>286</v>
      </c>
      <c r="AB38" s="3">
        <f t="shared" si="6"/>
        <v>33</v>
      </c>
      <c r="AC38" s="3">
        <f t="shared" si="6"/>
        <v>143</v>
      </c>
      <c r="AD38" s="3">
        <f t="shared" si="6"/>
        <v>110</v>
      </c>
    </row>
    <row r="40" spans="1:30" x14ac:dyDescent="0.2">
      <c r="A40" s="3" t="s">
        <v>314</v>
      </c>
    </row>
    <row r="41" spans="1:30" x14ac:dyDescent="0.2">
      <c r="A41" s="21" t="s">
        <v>248</v>
      </c>
      <c r="C41" s="3">
        <f>COUNTIF('Juniors 1971-2003'!E$6:E$38,$A41)</f>
        <v>0</v>
      </c>
      <c r="D41" s="3">
        <f>COUNTIF('Juniors 1971-2003'!F$6:F$38,$A41)</f>
        <v>0</v>
      </c>
      <c r="E41" s="3">
        <f>COUNTIF('Juniors 1971-2003'!G$6:G$38,$A41)</f>
        <v>0</v>
      </c>
      <c r="F41" s="3">
        <f>COUNTIF('Juniors 1971-2003'!H$6:H$38,$A41)</f>
        <v>0</v>
      </c>
      <c r="G41" s="3">
        <f>COUNTIF('Juniors 1971-2003'!I$6:I$38,$A41)</f>
        <v>0</v>
      </c>
      <c r="H41" s="3">
        <f>COUNTIF('Juniors 1971-2003'!J$6:J$38,$A41)</f>
        <v>0</v>
      </c>
      <c r="I41" s="3">
        <f>COUNTIF('Juniors 1971-2003'!K$6:K$38,$A41)</f>
        <v>0</v>
      </c>
      <c r="J41" s="3">
        <f>COUNTIF('Juniors 1971-2003'!L$6:L$38,$A41)</f>
        <v>0</v>
      </c>
      <c r="K41" s="3">
        <f>COUNTIF('Juniors 1971-2003'!M$6:M$38,$A41)</f>
        <v>0</v>
      </c>
      <c r="L41" s="3">
        <f>COUNTIF('Juniors 1971-2003'!N$6:N$38,$A41)</f>
        <v>0</v>
      </c>
      <c r="M41" s="3">
        <f>COUNTIF('Juniors 1971-2003'!O$6:O$38,$A41)</f>
        <v>0</v>
      </c>
      <c r="N41" s="3">
        <f>COUNTIF('Juniors 1971-2003'!P$6:P$38,$A41)</f>
        <v>1</v>
      </c>
      <c r="O41" s="3">
        <f>COUNTIF('Juniors 1971-2003'!Q$6:Q$38,$A41)</f>
        <v>0</v>
      </c>
      <c r="P41" s="3">
        <f>COUNTIF('Juniors 1971-2003'!R$6:R$38,$A41)</f>
        <v>0</v>
      </c>
      <c r="Q41" s="3">
        <f>COUNTIF('Juniors 1971-2003'!S$6:S$38,$A41)</f>
        <v>0</v>
      </c>
      <c r="R41" s="3">
        <f>COUNTIF('Juniors 1971-2003'!T$6:T$38,$A41)</f>
        <v>0</v>
      </c>
      <c r="S41" s="3">
        <f>COUNTIF('Juniors 1971-2003'!U$6:U$38,$A41)</f>
        <v>0</v>
      </c>
      <c r="T41" s="3">
        <f>COUNTIF('Juniors 1971-2003'!V$6:V$38,$A41)</f>
        <v>0</v>
      </c>
      <c r="U41" s="3">
        <f>COUNTIF('Juniors 1971-2003'!W$6:W$38,$A41)</f>
        <v>0</v>
      </c>
      <c r="V41" s="3">
        <f>COUNTIF('Juniors 1971-2003'!X$6:X$38,$A41)</f>
        <v>0</v>
      </c>
      <c r="W41" s="15">
        <f>SUM(C41:V41)</f>
        <v>1</v>
      </c>
      <c r="X41" s="3">
        <f>C41</f>
        <v>0</v>
      </c>
      <c r="Y41" s="3">
        <f>E41+H41+K41+N41+Q41+V41</f>
        <v>1</v>
      </c>
      <c r="Z41" s="3">
        <f>W41-X41-Y41</f>
        <v>0</v>
      </c>
    </row>
    <row r="42" spans="1:30" x14ac:dyDescent="0.2">
      <c r="A42" s="21" t="s">
        <v>249</v>
      </c>
      <c r="C42" s="3">
        <f>COUNTIF('Juniors 1971-2003'!E$6:E$38,$A42)</f>
        <v>0</v>
      </c>
      <c r="D42" s="3">
        <f>COUNTIF('Juniors 1971-2003'!F$6:F$38,$A42)</f>
        <v>0</v>
      </c>
      <c r="E42" s="3">
        <f>COUNTIF('Juniors 1971-2003'!G$6:G$38,$A42)</f>
        <v>0</v>
      </c>
      <c r="F42" s="3">
        <f>COUNTIF('Juniors 1971-2003'!H$6:H$38,$A42)</f>
        <v>0</v>
      </c>
      <c r="G42" s="3">
        <f>COUNTIF('Juniors 1971-2003'!I$6:I$38,$A42)</f>
        <v>0</v>
      </c>
      <c r="H42" s="3">
        <f>COUNTIF('Juniors 1971-2003'!J$6:J$38,$A42)</f>
        <v>1</v>
      </c>
      <c r="I42" s="3">
        <f>COUNTIF('Juniors 1971-2003'!K$6:K$38,$A42)</f>
        <v>0</v>
      </c>
      <c r="J42" s="3">
        <f>COUNTIF('Juniors 1971-2003'!L$6:L$38,$A42)</f>
        <v>0</v>
      </c>
      <c r="K42" s="3">
        <f>COUNTIF('Juniors 1971-2003'!M$6:M$38,$A42)</f>
        <v>0</v>
      </c>
      <c r="L42" s="3">
        <f>COUNTIF('Juniors 1971-2003'!N$6:N$38,$A42)</f>
        <v>0</v>
      </c>
      <c r="M42" s="3">
        <f>COUNTIF('Juniors 1971-2003'!O$6:O$38,$A42)</f>
        <v>0</v>
      </c>
      <c r="N42" s="3">
        <f>COUNTIF('Juniors 1971-2003'!P$6:P$38,$A42)</f>
        <v>0</v>
      </c>
      <c r="O42" s="3">
        <f>COUNTIF('Juniors 1971-2003'!Q$6:Q$38,$A42)</f>
        <v>0</v>
      </c>
      <c r="P42" s="3">
        <f>COUNTIF('Juniors 1971-2003'!R$6:R$38,$A42)</f>
        <v>0</v>
      </c>
      <c r="Q42" s="3">
        <f>COUNTIF('Juniors 1971-2003'!S$6:S$38,$A42)</f>
        <v>0</v>
      </c>
      <c r="R42" s="3">
        <f>COUNTIF('Juniors 1971-2003'!T$6:T$38,$A42)</f>
        <v>0</v>
      </c>
      <c r="S42" s="3">
        <f>COUNTIF('Juniors 1971-2003'!U$6:U$38,$A42)</f>
        <v>0</v>
      </c>
      <c r="T42" s="3">
        <f>COUNTIF('Juniors 1971-2003'!V$6:V$38,$A42)</f>
        <v>0</v>
      </c>
      <c r="U42" s="3">
        <f>COUNTIF('Juniors 1971-2003'!W$6:W$38,$A42)</f>
        <v>0</v>
      </c>
      <c r="V42" s="3">
        <f>COUNTIF('Juniors 1971-2003'!X$6:X$38,$A42)</f>
        <v>0</v>
      </c>
      <c r="W42" s="15">
        <f>SUM(C42:V42)</f>
        <v>1</v>
      </c>
      <c r="X42" s="3">
        <f>C42</f>
        <v>0</v>
      </c>
      <c r="Y42" s="3">
        <f>E42+H42+K42+N42+Q42+V42</f>
        <v>1</v>
      </c>
      <c r="Z42" s="3">
        <f>W42-X42-Y42</f>
        <v>0</v>
      </c>
    </row>
    <row r="43" spans="1:30" x14ac:dyDescent="0.2">
      <c r="A43" s="30" t="s">
        <v>273</v>
      </c>
      <c r="C43" s="3">
        <f>COUNTIF('Juniors 1971-2003'!E$6:E$38,$A43)</f>
        <v>0</v>
      </c>
      <c r="D43" s="3">
        <f>COUNTIF('Juniors 1971-2003'!F$6:F$38,$A43)</f>
        <v>0</v>
      </c>
      <c r="E43" s="3">
        <f>COUNTIF('Juniors 1971-2003'!G$6:G$38,$A43)</f>
        <v>0</v>
      </c>
      <c r="F43" s="3">
        <f>COUNTIF('Juniors 1971-2003'!H$6:H$38,$A43)</f>
        <v>0</v>
      </c>
      <c r="G43" s="3">
        <f>COUNTIF('Juniors 1971-2003'!I$6:I$38,$A43)</f>
        <v>0</v>
      </c>
      <c r="H43" s="3">
        <f>COUNTIF('Juniors 1971-2003'!J$6:J$38,$A43)</f>
        <v>0</v>
      </c>
      <c r="I43" s="3">
        <f>COUNTIF('Juniors 1971-2003'!K$6:K$38,$A43)</f>
        <v>0</v>
      </c>
      <c r="J43" s="3">
        <f>COUNTIF('Juniors 1971-2003'!L$6:L$38,$A43)</f>
        <v>0</v>
      </c>
      <c r="K43" s="3">
        <f>COUNTIF('Juniors 1971-2003'!M$6:M$38,$A43)</f>
        <v>0</v>
      </c>
      <c r="L43" s="3">
        <f>COUNTIF('Juniors 1971-2003'!N$6:N$38,$A43)</f>
        <v>0</v>
      </c>
      <c r="M43" s="3">
        <f>COUNTIF('Juniors 1971-2003'!O$6:O$38,$A43)</f>
        <v>0</v>
      </c>
      <c r="N43" s="3">
        <f>COUNTIF('Juniors 1971-2003'!P$6:P$38,$A43)</f>
        <v>1</v>
      </c>
      <c r="O43" s="3">
        <f>COUNTIF('Juniors 1971-2003'!Q$6:Q$38,$A43)</f>
        <v>0</v>
      </c>
      <c r="P43" s="3">
        <f>COUNTIF('Juniors 1971-2003'!R$6:R$38,$A43)</f>
        <v>0</v>
      </c>
      <c r="Q43" s="3">
        <f>COUNTIF('Juniors 1971-2003'!S$6:S$38,$A43)</f>
        <v>0</v>
      </c>
      <c r="R43" s="3">
        <f>COUNTIF('Juniors 1971-2003'!T$6:T$38,$A43)</f>
        <v>0</v>
      </c>
      <c r="S43" s="3">
        <f>COUNTIF('Juniors 1971-2003'!U$6:U$38,$A43)</f>
        <v>0</v>
      </c>
      <c r="T43" s="3">
        <f>COUNTIF('Juniors 1971-2003'!V$6:V$38,$A43)</f>
        <v>0</v>
      </c>
      <c r="U43" s="3">
        <f>COUNTIF('Juniors 1971-2003'!W$6:W$38,$A43)</f>
        <v>0</v>
      </c>
      <c r="V43" s="3">
        <f>COUNTIF('Juniors 1971-2003'!X$6:X$38,$A43)</f>
        <v>0</v>
      </c>
      <c r="W43" s="15">
        <f>SUM(C43:V43)</f>
        <v>1</v>
      </c>
      <c r="X43" s="3">
        <f>C43</f>
        <v>0</v>
      </c>
      <c r="Y43" s="3">
        <f>E43+H43+K43+N43+Q43+V43</f>
        <v>1</v>
      </c>
      <c r="Z43" s="3">
        <f>W43-X43-Y43</f>
        <v>0</v>
      </c>
    </row>
    <row r="44" spans="1:30" x14ac:dyDescent="0.2">
      <c r="A44" s="21" t="s">
        <v>130</v>
      </c>
      <c r="C44" s="3">
        <f>COUNTIF('Juniors 1971-2003'!E$6:E$38,$A44)</f>
        <v>1</v>
      </c>
      <c r="D44" s="3">
        <f>COUNTIF('Juniors 1971-2003'!F$6:F$38,$A44)</f>
        <v>0</v>
      </c>
      <c r="E44" s="3">
        <f>COUNTIF('Juniors 1971-2003'!G$6:G$38,$A44)</f>
        <v>0</v>
      </c>
      <c r="F44" s="3">
        <f>COUNTIF('Juniors 1971-2003'!H$6:H$38,$A44)</f>
        <v>0</v>
      </c>
      <c r="G44" s="3">
        <f>COUNTIF('Juniors 1971-2003'!I$6:I$38,$A44)</f>
        <v>0</v>
      </c>
      <c r="H44" s="3">
        <f>COUNTIF('Juniors 1971-2003'!J$6:J$38,$A44)</f>
        <v>0</v>
      </c>
      <c r="I44" s="3">
        <f>COUNTIF('Juniors 1971-2003'!K$6:K$38,$A44)</f>
        <v>0</v>
      </c>
      <c r="J44" s="3">
        <f>COUNTIF('Juniors 1971-2003'!L$6:L$38,$A44)</f>
        <v>0</v>
      </c>
      <c r="K44" s="3">
        <f>COUNTIF('Juniors 1971-2003'!M$6:M$38,$A44)</f>
        <v>0</v>
      </c>
      <c r="L44" s="3">
        <f>COUNTIF('Juniors 1971-2003'!N$6:N$38,$A44)</f>
        <v>0</v>
      </c>
      <c r="M44" s="3">
        <f>COUNTIF('Juniors 1971-2003'!O$6:O$38,$A44)</f>
        <v>0</v>
      </c>
      <c r="N44" s="3">
        <f>COUNTIF('Juniors 1971-2003'!P$6:P$38,$A44)</f>
        <v>0</v>
      </c>
      <c r="O44" s="3">
        <f>COUNTIF('Juniors 1971-2003'!Q$6:Q$38,$A44)</f>
        <v>0</v>
      </c>
      <c r="P44" s="3">
        <f>COUNTIF('Juniors 1971-2003'!R$6:R$38,$A44)</f>
        <v>0</v>
      </c>
      <c r="Q44" s="3">
        <f>COUNTIF('Juniors 1971-2003'!S$6:S$38,$A44)</f>
        <v>0</v>
      </c>
      <c r="R44" s="3">
        <f>COUNTIF('Juniors 1971-2003'!T$6:T$38,$A44)</f>
        <v>0</v>
      </c>
      <c r="S44" s="3">
        <f>COUNTIF('Juniors 1971-2003'!U$6:U$38,$A44)</f>
        <v>0</v>
      </c>
      <c r="T44" s="3">
        <f>COUNTIF('Juniors 1971-2003'!V$6:V$38,$A44)</f>
        <v>0</v>
      </c>
      <c r="U44" s="3">
        <f>COUNTIF('Juniors 1971-2003'!W$6:W$38,$A44)</f>
        <v>0</v>
      </c>
      <c r="V44" s="3">
        <f>COUNTIF('Juniors 1971-2003'!X$6:X$38,$A44)</f>
        <v>0</v>
      </c>
      <c r="W44" s="15">
        <f>SUM(C44:V44)</f>
        <v>1</v>
      </c>
      <c r="X44" s="3">
        <f>C44</f>
        <v>1</v>
      </c>
      <c r="Y44" s="3">
        <f>E44+H44+K44+N44+Q44+V44</f>
        <v>0</v>
      </c>
      <c r="Z44" s="3">
        <f>W44-X44-Y44</f>
        <v>0</v>
      </c>
    </row>
    <row r="45" spans="1:30" x14ac:dyDescent="0.2">
      <c r="A45" s="21" t="s">
        <v>247</v>
      </c>
      <c r="C45" s="26">
        <f>COUNTIF('Juniors 1971-2003'!E$6:E$38,$A45)</f>
        <v>0</v>
      </c>
      <c r="D45" s="26">
        <f>COUNTIF('Juniors 1971-2003'!F$6:F$38,$A45)</f>
        <v>0</v>
      </c>
      <c r="E45" s="26">
        <f>COUNTIF('Juniors 1971-2003'!G$6:G$38,$A45)</f>
        <v>0</v>
      </c>
      <c r="F45" s="26">
        <f>COUNTIF('Juniors 1971-2003'!H$6:H$38,$A45)</f>
        <v>0</v>
      </c>
      <c r="G45" s="26">
        <f>COUNTIF('Juniors 1971-2003'!I$6:I$38,$A45)</f>
        <v>0</v>
      </c>
      <c r="H45" s="26">
        <f>COUNTIF('Juniors 1971-2003'!J$6:J$38,$A45)</f>
        <v>0</v>
      </c>
      <c r="I45" s="26">
        <f>COUNTIF('Juniors 1971-2003'!K$6:K$38,$A45)</f>
        <v>0</v>
      </c>
      <c r="J45" s="26">
        <f>COUNTIF('Juniors 1971-2003'!L$6:L$38,$A45)</f>
        <v>0</v>
      </c>
      <c r="K45" s="26">
        <f>COUNTIF('Juniors 1971-2003'!M$6:M$38,$A45)</f>
        <v>0</v>
      </c>
      <c r="L45" s="26">
        <f>COUNTIF('Juniors 1971-2003'!N$6:N$38,$A45)</f>
        <v>0</v>
      </c>
      <c r="M45" s="26">
        <f>COUNTIF('Juniors 1971-2003'!O$6:O$38,$A45)</f>
        <v>0</v>
      </c>
      <c r="N45" s="26">
        <f>COUNTIF('Juniors 1971-2003'!P$6:P$38,$A45)</f>
        <v>0</v>
      </c>
      <c r="O45" s="26">
        <f>COUNTIF('Juniors 1971-2003'!Q$6:Q$38,$A45)</f>
        <v>1</v>
      </c>
      <c r="P45" s="26">
        <f>COUNTIF('Juniors 1971-2003'!R$6:R$38,$A45)</f>
        <v>0</v>
      </c>
      <c r="Q45" s="26">
        <f>COUNTIF('Juniors 1971-2003'!S$6:S$38,$A45)</f>
        <v>0</v>
      </c>
      <c r="R45" s="26">
        <f>COUNTIF('Juniors 1971-2003'!T$6:T$38,$A45)</f>
        <v>0</v>
      </c>
      <c r="S45" s="26">
        <f>COUNTIF('Juniors 1971-2003'!U$6:U$38,$A45)</f>
        <v>0</v>
      </c>
      <c r="T45" s="26">
        <f>COUNTIF('Juniors 1971-2003'!V$6:V$38,$A45)</f>
        <v>0</v>
      </c>
      <c r="U45" s="26">
        <f>COUNTIF('Juniors 1971-2003'!W$6:W$38,$A45)</f>
        <v>0</v>
      </c>
      <c r="V45" s="26">
        <f>COUNTIF('Juniors 1971-2003'!X$6:X$38,$A45)</f>
        <v>0</v>
      </c>
      <c r="W45" s="53">
        <f>SUM(C45:V45)</f>
        <v>1</v>
      </c>
      <c r="X45" s="26">
        <f>C45</f>
        <v>0</v>
      </c>
      <c r="Y45" s="26">
        <f>E45+H45+K45+N45+Q45+V45</f>
        <v>0</v>
      </c>
      <c r="Z45" s="26">
        <f>W45-X45-Y45</f>
        <v>1</v>
      </c>
      <c r="AA45" s="26"/>
      <c r="AB45" s="26"/>
      <c r="AC45" s="26"/>
      <c r="AD45" s="26"/>
    </row>
    <row r="46" spans="1:30" x14ac:dyDescent="0.2">
      <c r="C46" s="3">
        <f>SUM(C41:C45)</f>
        <v>1</v>
      </c>
      <c r="D46" s="3">
        <f t="shared" ref="D46:V46" si="7">SUM(D41:D45)</f>
        <v>0</v>
      </c>
      <c r="E46" s="3">
        <f t="shared" si="7"/>
        <v>0</v>
      </c>
      <c r="F46" s="3">
        <f t="shared" si="7"/>
        <v>0</v>
      </c>
      <c r="G46" s="3">
        <f t="shared" si="7"/>
        <v>0</v>
      </c>
      <c r="H46" s="3">
        <f t="shared" si="7"/>
        <v>1</v>
      </c>
      <c r="I46" s="3">
        <f t="shared" si="7"/>
        <v>0</v>
      </c>
      <c r="J46" s="3">
        <f t="shared" si="7"/>
        <v>0</v>
      </c>
      <c r="K46" s="3">
        <f t="shared" si="7"/>
        <v>0</v>
      </c>
      <c r="L46" s="3">
        <f t="shared" si="7"/>
        <v>0</v>
      </c>
      <c r="M46" s="3">
        <f t="shared" si="7"/>
        <v>0</v>
      </c>
      <c r="N46" s="3">
        <f t="shared" si="7"/>
        <v>2</v>
      </c>
      <c r="O46" s="3">
        <f t="shared" si="7"/>
        <v>1</v>
      </c>
      <c r="P46" s="3">
        <f t="shared" si="7"/>
        <v>0</v>
      </c>
      <c r="Q46" s="3">
        <f t="shared" si="7"/>
        <v>0</v>
      </c>
      <c r="R46" s="3">
        <f t="shared" si="7"/>
        <v>0</v>
      </c>
      <c r="S46" s="3">
        <f t="shared" si="7"/>
        <v>0</v>
      </c>
      <c r="T46" s="3">
        <f t="shared" si="7"/>
        <v>0</v>
      </c>
      <c r="U46" s="3">
        <f t="shared" si="7"/>
        <v>0</v>
      </c>
      <c r="V46" s="3">
        <f t="shared" si="7"/>
        <v>0</v>
      </c>
      <c r="W46" s="3">
        <f>SUM(W41:W45)</f>
        <v>5</v>
      </c>
      <c r="X46" s="3">
        <f>SUM(X41:X45)</f>
        <v>1</v>
      </c>
      <c r="Y46" s="3">
        <f>SUM(Y41:Y45)</f>
        <v>3</v>
      </c>
      <c r="Z46" s="3">
        <f>SUM(Z41:Z45)</f>
        <v>1</v>
      </c>
      <c r="AA46" s="3">
        <f>W46</f>
        <v>5</v>
      </c>
      <c r="AB46" s="3">
        <f>X46</f>
        <v>1</v>
      </c>
      <c r="AC46" s="3">
        <f>Y46</f>
        <v>3</v>
      </c>
      <c r="AD46" s="3">
        <f>Z46</f>
        <v>1</v>
      </c>
    </row>
    <row r="48" spans="1:30" x14ac:dyDescent="0.2">
      <c r="A48" s="16" t="s">
        <v>315</v>
      </c>
      <c r="B48" s="3">
        <f>B38-B46</f>
        <v>36</v>
      </c>
      <c r="C48" s="3">
        <f t="shared" ref="C48:AD48" si="8">C38-C46</f>
        <v>32</v>
      </c>
      <c r="D48" s="3">
        <f t="shared" si="8"/>
        <v>7</v>
      </c>
      <c r="E48" s="3">
        <f t="shared" si="8"/>
        <v>16</v>
      </c>
      <c r="F48" s="3">
        <f t="shared" si="8"/>
        <v>10</v>
      </c>
      <c r="G48" s="3">
        <f>G38-G46</f>
        <v>1</v>
      </c>
      <c r="H48" s="3">
        <f t="shared" si="8"/>
        <v>35</v>
      </c>
      <c r="I48" s="3">
        <f t="shared" si="8"/>
        <v>15</v>
      </c>
      <c r="J48" s="3">
        <f t="shared" si="8"/>
        <v>3</v>
      </c>
      <c r="K48" s="3">
        <f t="shared" si="8"/>
        <v>19</v>
      </c>
      <c r="L48" s="3">
        <f t="shared" si="8"/>
        <v>16</v>
      </c>
      <c r="M48" s="3">
        <f t="shared" si="8"/>
        <v>4</v>
      </c>
      <c r="N48" s="3">
        <f t="shared" si="8"/>
        <v>35</v>
      </c>
      <c r="O48" s="3">
        <f t="shared" si="8"/>
        <v>18</v>
      </c>
      <c r="P48" s="3">
        <f t="shared" si="8"/>
        <v>5</v>
      </c>
      <c r="Q48" s="3">
        <f t="shared" si="8"/>
        <v>11</v>
      </c>
      <c r="R48" s="3">
        <f t="shared" si="8"/>
        <v>8</v>
      </c>
      <c r="S48" s="3">
        <f t="shared" si="8"/>
        <v>6</v>
      </c>
      <c r="T48" s="3">
        <f t="shared" si="8"/>
        <v>8</v>
      </c>
      <c r="U48" s="3">
        <f t="shared" si="8"/>
        <v>8</v>
      </c>
      <c r="V48" s="3">
        <f t="shared" si="8"/>
        <v>24</v>
      </c>
      <c r="W48" s="3">
        <f t="shared" si="8"/>
        <v>281</v>
      </c>
      <c r="X48" s="3">
        <f t="shared" si="8"/>
        <v>32</v>
      </c>
      <c r="Y48" s="3">
        <f t="shared" si="8"/>
        <v>140</v>
      </c>
      <c r="Z48" s="3">
        <f t="shared" si="8"/>
        <v>109</v>
      </c>
      <c r="AA48" s="3">
        <f t="shared" si="8"/>
        <v>281</v>
      </c>
      <c r="AB48" s="3">
        <f t="shared" si="8"/>
        <v>32</v>
      </c>
      <c r="AC48" s="3">
        <f t="shared" si="8"/>
        <v>140</v>
      </c>
      <c r="AD48" s="3">
        <f t="shared" si="8"/>
        <v>109</v>
      </c>
    </row>
  </sheetData>
  <pageMargins left="0.75" right="0.75" top="1" bottom="1" header="0.5" footer="0.5"/>
  <pageSetup paperSize="9" orientation="landscape" r:id="rId1"/>
  <headerFooter alignWithMargins="0">
    <oddHeader>&amp;LCricket Competition Premiers of the NSW Central Coast&amp;R&amp;A</oddHeader>
    <oddFooter>&amp;L&amp;A&amp;CPrepared by John Moriarty &amp;D&amp;RPage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2"/>
  <sheetViews>
    <sheetView workbookViewId="0">
      <selection activeCell="A9" sqref="A9"/>
    </sheetView>
  </sheetViews>
  <sheetFormatPr defaultColWidth="9.140625" defaultRowHeight="12.75" x14ac:dyDescent="0.2"/>
  <cols>
    <col min="1" max="1" width="9.140625" style="5"/>
    <col min="2" max="4" width="3.7109375" style="5" customWidth="1"/>
    <col min="5" max="5" width="15.7109375" style="6" customWidth="1"/>
    <col min="6" max="12" width="15.7109375" style="7" customWidth="1"/>
    <col min="13" max="16384" width="9.140625" style="8"/>
  </cols>
  <sheetData>
    <row r="1" spans="1:12" x14ac:dyDescent="0.2">
      <c r="B1" s="5" t="s">
        <v>0</v>
      </c>
      <c r="L1" s="7" t="s">
        <v>190</v>
      </c>
    </row>
    <row r="2" spans="1:12" x14ac:dyDescent="0.2">
      <c r="C2" s="5" t="s">
        <v>4</v>
      </c>
      <c r="E2" s="6" t="s">
        <v>6</v>
      </c>
      <c r="L2" s="11" t="s">
        <v>191</v>
      </c>
    </row>
    <row r="3" spans="1:12" ht="33.75" x14ac:dyDescent="0.2">
      <c r="D3" s="5" t="s">
        <v>7</v>
      </c>
      <c r="F3" s="10" t="s">
        <v>194</v>
      </c>
      <c r="G3" s="10" t="s">
        <v>197</v>
      </c>
      <c r="H3" s="10" t="s">
        <v>188</v>
      </c>
      <c r="I3" s="10" t="s">
        <v>179</v>
      </c>
      <c r="J3" s="10" t="s">
        <v>183</v>
      </c>
      <c r="K3" s="10" t="s">
        <v>182</v>
      </c>
      <c r="L3" s="13" t="s">
        <v>192</v>
      </c>
    </row>
    <row r="5" spans="1:12" ht="19.5" x14ac:dyDescent="0.2">
      <c r="B5" s="9" t="s">
        <v>223</v>
      </c>
    </row>
    <row r="6" spans="1:12" ht="11.25" x14ac:dyDescent="0.2">
      <c r="A6" s="8" t="s">
        <v>129</v>
      </c>
      <c r="B6" s="8"/>
      <c r="C6" s="8"/>
      <c r="D6" s="8"/>
      <c r="E6" s="7"/>
    </row>
    <row r="7" spans="1:12" ht="11.25" x14ac:dyDescent="0.2">
      <c r="A7" s="8" t="s">
        <v>131</v>
      </c>
      <c r="B7" s="8"/>
      <c r="C7" s="8"/>
      <c r="D7" s="8"/>
      <c r="E7" s="7"/>
    </row>
    <row r="8" spans="1:12" ht="11.25" x14ac:dyDescent="0.2">
      <c r="A8" s="8" t="s">
        <v>132</v>
      </c>
      <c r="B8" s="8"/>
      <c r="C8" s="8"/>
      <c r="D8" s="8"/>
      <c r="E8" s="7"/>
    </row>
    <row r="9" spans="1:12" ht="11.25" x14ac:dyDescent="0.2">
      <c r="A9" s="8" t="s">
        <v>133</v>
      </c>
      <c r="B9" s="8"/>
      <c r="C9" s="8"/>
      <c r="D9" s="8"/>
      <c r="E9" s="7" t="s">
        <v>94</v>
      </c>
      <c r="F9" s="7" t="s">
        <v>94</v>
      </c>
      <c r="K9" s="7" t="s">
        <v>195</v>
      </c>
      <c r="L9" s="14" t="s">
        <v>199</v>
      </c>
    </row>
    <row r="10" spans="1:12" ht="22.5" x14ac:dyDescent="0.2">
      <c r="A10" s="8" t="s">
        <v>134</v>
      </c>
      <c r="B10" s="8"/>
      <c r="C10" s="8"/>
      <c r="D10" s="8"/>
      <c r="E10" s="7" t="s">
        <v>94</v>
      </c>
      <c r="F10" s="7" t="s">
        <v>94</v>
      </c>
      <c r="G10" s="10" t="s">
        <v>177</v>
      </c>
      <c r="H10" s="7" t="s">
        <v>106</v>
      </c>
      <c r="L10" s="11" t="s">
        <v>196</v>
      </c>
    </row>
    <row r="11" spans="1:12" ht="22.5" x14ac:dyDescent="0.2">
      <c r="A11" s="8" t="s">
        <v>135</v>
      </c>
      <c r="B11" s="8"/>
      <c r="C11" s="8"/>
      <c r="D11" s="8"/>
      <c r="E11" s="10" t="s">
        <v>177</v>
      </c>
      <c r="F11" s="7" t="s">
        <v>106</v>
      </c>
      <c r="G11" s="7" t="s">
        <v>94</v>
      </c>
      <c r="H11" s="10" t="s">
        <v>187</v>
      </c>
      <c r="I11" s="7" t="s">
        <v>186</v>
      </c>
      <c r="J11" s="7" t="s">
        <v>195</v>
      </c>
      <c r="K11" s="7" t="s">
        <v>193</v>
      </c>
      <c r="L11" s="11" t="s">
        <v>189</v>
      </c>
    </row>
    <row r="12" spans="1:12" ht="11.25" x14ac:dyDescent="0.2">
      <c r="A12" s="8" t="s">
        <v>136</v>
      </c>
      <c r="B12" s="8"/>
      <c r="C12" s="8"/>
      <c r="D12" s="8"/>
      <c r="E12" s="7" t="s">
        <v>94</v>
      </c>
      <c r="F12" s="10" t="s">
        <v>102</v>
      </c>
      <c r="G12" s="7" t="s">
        <v>94</v>
      </c>
      <c r="H12" s="7" t="s">
        <v>94</v>
      </c>
      <c r="I12" s="7" t="s">
        <v>184</v>
      </c>
      <c r="J12" s="7" t="s">
        <v>198</v>
      </c>
      <c r="K12" s="7" t="s">
        <v>181</v>
      </c>
      <c r="L12" s="12" t="s">
        <v>185</v>
      </c>
    </row>
    <row r="13" spans="1:12" ht="22.5" x14ac:dyDescent="0.2">
      <c r="A13" s="8" t="s">
        <v>137</v>
      </c>
      <c r="B13" s="8"/>
      <c r="C13" s="8"/>
      <c r="D13" s="8"/>
      <c r="E13" s="7" t="s">
        <v>94</v>
      </c>
      <c r="F13" s="10" t="s">
        <v>176</v>
      </c>
      <c r="G13" s="10" t="s">
        <v>177</v>
      </c>
      <c r="H13" s="10" t="s">
        <v>177</v>
      </c>
      <c r="I13" s="7" t="s">
        <v>178</v>
      </c>
      <c r="K13" s="7" t="s">
        <v>180</v>
      </c>
    </row>
    <row r="14" spans="1:12" ht="11.25" x14ac:dyDescent="0.2">
      <c r="A14" s="8" t="s">
        <v>138</v>
      </c>
      <c r="B14" s="8"/>
      <c r="C14" s="8"/>
      <c r="D14" s="8"/>
      <c r="E14" s="7" t="s">
        <v>94</v>
      </c>
    </row>
    <row r="15" spans="1:12" ht="11.25" x14ac:dyDescent="0.2">
      <c r="A15" s="8" t="s">
        <v>139</v>
      </c>
      <c r="B15" s="8"/>
      <c r="C15" s="8"/>
      <c r="D15" s="8"/>
      <c r="E15" s="7"/>
    </row>
    <row r="16" spans="1:12" ht="22.5" x14ac:dyDescent="0.2">
      <c r="A16" s="8" t="s">
        <v>141</v>
      </c>
      <c r="B16" s="8">
        <v>12</v>
      </c>
      <c r="C16" s="8">
        <v>48</v>
      </c>
      <c r="D16" s="8">
        <v>3</v>
      </c>
      <c r="E16" s="7"/>
      <c r="F16" s="10" t="s">
        <v>176</v>
      </c>
      <c r="G16" s="7" t="s">
        <v>102</v>
      </c>
      <c r="H16" s="7" t="s">
        <v>175</v>
      </c>
    </row>
    <row r="17" spans="1:8" ht="22.5" x14ac:dyDescent="0.2">
      <c r="A17" s="8" t="s">
        <v>142</v>
      </c>
      <c r="B17" s="8"/>
      <c r="C17" s="8"/>
      <c r="D17" s="8">
        <v>3</v>
      </c>
      <c r="E17" s="7"/>
      <c r="F17" s="7" t="s">
        <v>94</v>
      </c>
      <c r="G17" s="10" t="s">
        <v>174</v>
      </c>
      <c r="H17" s="7" t="s">
        <v>140</v>
      </c>
    </row>
    <row r="18" spans="1:8" ht="11.25" x14ac:dyDescent="0.2">
      <c r="A18" s="8" t="s">
        <v>144</v>
      </c>
      <c r="B18" s="8"/>
      <c r="C18" s="8"/>
      <c r="D18" s="8"/>
      <c r="E18" s="7"/>
    </row>
    <row r="19" spans="1:8" ht="11.25" x14ac:dyDescent="0.2">
      <c r="A19" s="8" t="s">
        <v>145</v>
      </c>
      <c r="B19" s="8"/>
      <c r="C19" s="8"/>
      <c r="D19" s="8"/>
      <c r="E19" s="7"/>
    </row>
    <row r="20" spans="1:8" ht="11.25" x14ac:dyDescent="0.2">
      <c r="A20" s="8" t="s">
        <v>146</v>
      </c>
      <c r="B20" s="8"/>
      <c r="C20" s="8"/>
      <c r="D20" s="8"/>
      <c r="E20" s="7"/>
    </row>
    <row r="21" spans="1:8" ht="11.25" x14ac:dyDescent="0.2">
      <c r="A21" s="8" t="s">
        <v>147</v>
      </c>
      <c r="B21" s="8"/>
      <c r="C21" s="8"/>
      <c r="D21" s="8"/>
      <c r="E21" s="7"/>
    </row>
    <row r="22" spans="1:8" ht="11.25" x14ac:dyDescent="0.2">
      <c r="A22" s="8" t="s">
        <v>148</v>
      </c>
      <c r="B22" s="8"/>
      <c r="C22" s="8"/>
      <c r="D22" s="8"/>
      <c r="E22" s="7"/>
    </row>
    <row r="23" spans="1:8" ht="11.25" x14ac:dyDescent="0.2">
      <c r="A23" s="8" t="s">
        <v>149</v>
      </c>
      <c r="B23" s="8"/>
      <c r="C23" s="8"/>
      <c r="D23" s="8"/>
      <c r="E23" s="7"/>
    </row>
    <row r="24" spans="1:8" ht="11.25" x14ac:dyDescent="0.2">
      <c r="A24" s="8" t="s">
        <v>150</v>
      </c>
      <c r="B24" s="8"/>
      <c r="C24" s="8"/>
      <c r="D24" s="8"/>
      <c r="E24" s="7"/>
    </row>
    <row r="25" spans="1:8" ht="11.25" x14ac:dyDescent="0.2">
      <c r="A25" s="8" t="s">
        <v>152</v>
      </c>
      <c r="B25" s="8"/>
      <c r="C25" s="8"/>
      <c r="D25" s="8"/>
      <c r="E25" s="7"/>
    </row>
    <row r="26" spans="1:8" ht="11.25" x14ac:dyDescent="0.2">
      <c r="A26" s="8" t="s">
        <v>153</v>
      </c>
      <c r="B26" s="8"/>
      <c r="C26" s="8"/>
      <c r="D26" s="8"/>
      <c r="E26" s="7"/>
    </row>
    <row r="27" spans="1:8" ht="11.25" x14ac:dyDescent="0.2">
      <c r="A27" s="8" t="s">
        <v>154</v>
      </c>
      <c r="B27" s="8"/>
      <c r="C27" s="8"/>
      <c r="D27" s="8"/>
      <c r="E27" s="7"/>
    </row>
    <row r="28" spans="1:8" ht="11.25" x14ac:dyDescent="0.2">
      <c r="A28" s="8" t="s">
        <v>155</v>
      </c>
      <c r="B28" s="8"/>
      <c r="C28" s="8"/>
      <c r="D28" s="8"/>
      <c r="E28" s="7"/>
    </row>
    <row r="29" spans="1:8" ht="11.25" x14ac:dyDescent="0.2">
      <c r="A29" s="8" t="s">
        <v>156</v>
      </c>
      <c r="B29" s="8"/>
      <c r="C29" s="8"/>
      <c r="D29" s="8"/>
      <c r="E29" s="7"/>
    </row>
    <row r="30" spans="1:8" ht="11.25" x14ac:dyDescent="0.2">
      <c r="A30" s="8" t="s">
        <v>157</v>
      </c>
      <c r="B30" s="8"/>
      <c r="C30" s="8"/>
      <c r="D30" s="8"/>
      <c r="E30" s="7"/>
    </row>
    <row r="31" spans="1:8" ht="11.25" x14ac:dyDescent="0.2">
      <c r="A31" s="8" t="s">
        <v>158</v>
      </c>
      <c r="B31" s="8"/>
      <c r="C31" s="8"/>
      <c r="D31" s="8"/>
      <c r="E31" s="7"/>
    </row>
    <row r="32" spans="1:8" ht="11.25" x14ac:dyDescent="0.2">
      <c r="A32" s="8" t="s">
        <v>162</v>
      </c>
      <c r="B32" s="8"/>
      <c r="C32" s="8"/>
      <c r="D32" s="8"/>
      <c r="E32" s="7"/>
    </row>
    <row r="33" spans="1:5" ht="11.25" x14ac:dyDescent="0.2">
      <c r="A33" s="8" t="s">
        <v>163</v>
      </c>
      <c r="B33" s="8"/>
      <c r="C33" s="8"/>
      <c r="D33" s="8"/>
      <c r="E33" s="7"/>
    </row>
    <row r="34" spans="1:5" ht="11.25" x14ac:dyDescent="0.2">
      <c r="A34" s="8" t="s">
        <v>164</v>
      </c>
      <c r="B34" s="8"/>
      <c r="C34" s="8"/>
      <c r="D34" s="8"/>
      <c r="E34" s="7"/>
    </row>
    <row r="35" spans="1:5" ht="11.25" x14ac:dyDescent="0.2">
      <c r="A35" s="8" t="s">
        <v>170</v>
      </c>
      <c r="B35" s="8"/>
      <c r="C35" s="8"/>
      <c r="D35" s="8"/>
      <c r="E35" s="7"/>
    </row>
    <row r="36" spans="1:5" ht="11.25" x14ac:dyDescent="0.2">
      <c r="A36" s="8" t="s">
        <v>171</v>
      </c>
      <c r="B36" s="8"/>
      <c r="C36" s="8"/>
      <c r="D36" s="8"/>
      <c r="E36" s="7"/>
    </row>
    <row r="37" spans="1:5" ht="11.25" x14ac:dyDescent="0.2">
      <c r="A37" s="8" t="s">
        <v>172</v>
      </c>
      <c r="B37" s="8"/>
      <c r="C37" s="8"/>
      <c r="D37" s="8"/>
      <c r="E37" s="7"/>
    </row>
    <row r="38" spans="1:5" ht="11.25" x14ac:dyDescent="0.2">
      <c r="A38" s="8"/>
      <c r="B38" s="8"/>
      <c r="C38" s="8"/>
      <c r="D38" s="8"/>
      <c r="E38" s="7"/>
    </row>
    <row r="39" spans="1:5" ht="11.25" x14ac:dyDescent="0.2">
      <c r="A39" s="8"/>
      <c r="B39" s="8"/>
      <c r="C39" s="8"/>
      <c r="D39" s="8"/>
      <c r="E39" s="8" t="s">
        <v>159</v>
      </c>
    </row>
    <row r="40" spans="1:5" ht="11.25" x14ac:dyDescent="0.2">
      <c r="A40" s="8"/>
      <c r="B40" s="8"/>
      <c r="C40" s="8"/>
      <c r="D40" s="8"/>
      <c r="E40" s="8" t="s">
        <v>160</v>
      </c>
    </row>
    <row r="41" spans="1:5" ht="11.25" x14ac:dyDescent="0.2">
      <c r="A41" s="8"/>
      <c r="B41" s="8"/>
      <c r="C41" s="8"/>
      <c r="D41" s="8"/>
      <c r="E41" s="8" t="s">
        <v>161</v>
      </c>
    </row>
    <row r="42" spans="1:5" ht="11.25" x14ac:dyDescent="0.2">
      <c r="A42" s="8"/>
      <c r="B42" s="8"/>
      <c r="C42" s="8"/>
      <c r="D42" s="8"/>
      <c r="E42" s="8" t="s">
        <v>165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2"/>
  <sheetViews>
    <sheetView tabSelected="1" workbookViewId="0">
      <pane ySplit="1" topLeftCell="A14" activePane="bottomLeft" state="frozen"/>
      <selection pane="bottomLeft" activeCell="U58" sqref="U58"/>
    </sheetView>
  </sheetViews>
  <sheetFormatPr defaultRowHeight="12.75" x14ac:dyDescent="0.2"/>
  <cols>
    <col min="2" max="4" width="3.7109375" customWidth="1"/>
    <col min="5" max="5" width="17.5703125" style="1" customWidth="1"/>
    <col min="6" max="22" width="15.7109375" style="1" customWidth="1"/>
  </cols>
  <sheetData>
    <row r="1" spans="1:22" ht="25.5" x14ac:dyDescent="0.2">
      <c r="B1" t="s">
        <v>0</v>
      </c>
      <c r="E1" s="1" t="s">
        <v>1</v>
      </c>
      <c r="F1" s="1" t="s">
        <v>2</v>
      </c>
      <c r="G1" s="1" t="s">
        <v>3</v>
      </c>
      <c r="H1" s="1" t="s">
        <v>166</v>
      </c>
      <c r="I1" s="1" t="s">
        <v>167</v>
      </c>
      <c r="J1" s="1" t="s">
        <v>168</v>
      </c>
      <c r="K1" s="1" t="s">
        <v>380</v>
      </c>
      <c r="L1" s="1" t="s">
        <v>390</v>
      </c>
      <c r="M1" s="1" t="s">
        <v>398</v>
      </c>
      <c r="N1" s="4" t="s">
        <v>415</v>
      </c>
      <c r="O1" s="100" t="s">
        <v>423</v>
      </c>
      <c r="P1" s="100" t="s">
        <v>424</v>
      </c>
      <c r="Q1" s="101" t="s">
        <v>435</v>
      </c>
      <c r="R1" s="1" t="s">
        <v>399</v>
      </c>
      <c r="S1" s="101" t="s">
        <v>436</v>
      </c>
      <c r="T1" s="1" t="s">
        <v>169</v>
      </c>
      <c r="U1" s="103" t="s">
        <v>461</v>
      </c>
    </row>
    <row r="2" spans="1:22" x14ac:dyDescent="0.2">
      <c r="C2" t="s">
        <v>4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6</v>
      </c>
    </row>
    <row r="3" spans="1:22" x14ac:dyDescent="0.2">
      <c r="D3" t="s">
        <v>7</v>
      </c>
      <c r="N3" s="4"/>
    </row>
    <row r="4" spans="1:22" x14ac:dyDescent="0.2">
      <c r="N4" s="4"/>
    </row>
    <row r="5" spans="1:22" ht="19.5" x14ac:dyDescent="0.25">
      <c r="B5" s="2" t="s">
        <v>128</v>
      </c>
      <c r="N5" s="4"/>
    </row>
    <row r="6" spans="1:22" s="3" customFormat="1" ht="11.25" x14ac:dyDescent="0.2">
      <c r="A6" s="3" t="s">
        <v>129</v>
      </c>
      <c r="B6" s="3">
        <v>11</v>
      </c>
      <c r="C6" s="3">
        <v>35</v>
      </c>
      <c r="D6" s="3">
        <v>4</v>
      </c>
      <c r="E6" s="4" t="s">
        <v>130</v>
      </c>
      <c r="F6" s="4" t="s">
        <v>94</v>
      </c>
      <c r="G6" s="4" t="s">
        <v>101</v>
      </c>
      <c r="H6" s="4" t="s">
        <v>90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4" t="s">
        <v>108</v>
      </c>
    </row>
    <row r="7" spans="1:22" s="3" customFormat="1" ht="11.25" x14ac:dyDescent="0.2">
      <c r="A7" s="3" t="s">
        <v>131</v>
      </c>
      <c r="B7" s="3">
        <v>11</v>
      </c>
      <c r="C7" s="3">
        <v>35</v>
      </c>
      <c r="D7" s="3">
        <v>4</v>
      </c>
      <c r="E7" s="4" t="s">
        <v>108</v>
      </c>
      <c r="F7" s="4" t="s">
        <v>94</v>
      </c>
      <c r="G7" s="4" t="s">
        <v>90</v>
      </c>
      <c r="H7" s="4" t="s">
        <v>130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4" t="s">
        <v>108</v>
      </c>
    </row>
    <row r="8" spans="1:22" s="3" customFormat="1" ht="11.25" x14ac:dyDescent="0.2">
      <c r="A8" s="3" t="s">
        <v>132</v>
      </c>
      <c r="B8" s="3">
        <v>11</v>
      </c>
      <c r="C8" s="3">
        <v>42</v>
      </c>
      <c r="D8" s="3">
        <v>5</v>
      </c>
      <c r="E8" s="4" t="s">
        <v>108</v>
      </c>
      <c r="F8" s="4" t="s">
        <v>74</v>
      </c>
      <c r="G8" s="4" t="s">
        <v>94</v>
      </c>
      <c r="H8" s="4" t="s">
        <v>130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4" t="s">
        <v>34</v>
      </c>
      <c r="U8" s="102"/>
      <c r="V8" s="4" t="s">
        <v>108</v>
      </c>
    </row>
    <row r="9" spans="1:22" s="3" customFormat="1" ht="11.25" x14ac:dyDescent="0.2">
      <c r="A9" s="3" t="s">
        <v>133</v>
      </c>
      <c r="B9" s="3">
        <v>10</v>
      </c>
      <c r="C9" s="3">
        <v>42</v>
      </c>
      <c r="D9" s="3">
        <v>5</v>
      </c>
      <c r="E9" s="4" t="s">
        <v>34</v>
      </c>
      <c r="F9" s="4" t="s">
        <v>34</v>
      </c>
      <c r="G9" s="4" t="s">
        <v>101</v>
      </c>
      <c r="H9" s="4" t="s">
        <v>110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4" t="s">
        <v>90</v>
      </c>
      <c r="U9" s="102"/>
      <c r="V9" s="4" t="s">
        <v>34</v>
      </c>
    </row>
    <row r="10" spans="1:22" s="3" customFormat="1" ht="11.25" x14ac:dyDescent="0.2">
      <c r="A10" s="3" t="s">
        <v>134</v>
      </c>
      <c r="B10" s="3">
        <v>10</v>
      </c>
      <c r="C10" s="3">
        <v>46</v>
      </c>
      <c r="D10" s="3">
        <v>5</v>
      </c>
      <c r="E10" s="4" t="s">
        <v>108</v>
      </c>
      <c r="F10" s="4" t="s">
        <v>108</v>
      </c>
      <c r="G10" s="4" t="s">
        <v>108</v>
      </c>
      <c r="H10" s="4" t="s">
        <v>108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4" t="s">
        <v>90</v>
      </c>
      <c r="U10" s="102"/>
      <c r="V10" s="4" t="s">
        <v>108</v>
      </c>
    </row>
    <row r="11" spans="1:22" s="3" customFormat="1" ht="11.25" x14ac:dyDescent="0.2">
      <c r="A11" s="3" t="s">
        <v>135</v>
      </c>
      <c r="B11" s="3">
        <v>11</v>
      </c>
      <c r="C11" s="3">
        <v>53</v>
      </c>
      <c r="D11" s="3">
        <v>5</v>
      </c>
      <c r="E11" s="4" t="s">
        <v>90</v>
      </c>
      <c r="F11" s="4" t="s">
        <v>130</v>
      </c>
      <c r="G11" s="4" t="s">
        <v>108</v>
      </c>
      <c r="H11" s="4" t="s">
        <v>34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4" t="s">
        <v>90</v>
      </c>
      <c r="U11" s="102"/>
      <c r="V11" s="4" t="s">
        <v>108</v>
      </c>
    </row>
    <row r="12" spans="1:22" s="3" customFormat="1" ht="11.25" x14ac:dyDescent="0.2">
      <c r="A12" s="3" t="s">
        <v>136</v>
      </c>
      <c r="B12" s="3">
        <v>13</v>
      </c>
      <c r="C12" s="3">
        <v>58</v>
      </c>
      <c r="D12" s="3">
        <v>5</v>
      </c>
      <c r="E12" s="4" t="s">
        <v>108</v>
      </c>
      <c r="F12" s="4" t="s">
        <v>108</v>
      </c>
      <c r="G12" s="4" t="s">
        <v>106</v>
      </c>
      <c r="H12" s="4" t="s">
        <v>108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4" t="s">
        <v>130</v>
      </c>
      <c r="U12" s="102"/>
      <c r="V12" s="4" t="s">
        <v>108</v>
      </c>
    </row>
    <row r="13" spans="1:22" s="3" customFormat="1" ht="11.25" x14ac:dyDescent="0.2">
      <c r="A13" s="3" t="s">
        <v>137</v>
      </c>
      <c r="B13" s="3">
        <v>14</v>
      </c>
      <c r="C13" s="3">
        <v>67</v>
      </c>
      <c r="D13" s="3">
        <v>5</v>
      </c>
      <c r="E13" s="4" t="s">
        <v>108</v>
      </c>
      <c r="F13" s="4" t="s">
        <v>130</v>
      </c>
      <c r="G13" s="4" t="s">
        <v>90</v>
      </c>
      <c r="H13" s="4" t="s">
        <v>295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4" t="s">
        <v>108</v>
      </c>
      <c r="U13" s="102"/>
      <c r="V13" s="4" t="s">
        <v>90</v>
      </c>
    </row>
    <row r="14" spans="1:22" s="3" customFormat="1" ht="11.25" x14ac:dyDescent="0.2">
      <c r="A14" s="3" t="s">
        <v>138</v>
      </c>
      <c r="B14" s="3">
        <v>11</v>
      </c>
      <c r="C14" s="3">
        <v>56</v>
      </c>
      <c r="D14" s="3">
        <v>5</v>
      </c>
      <c r="E14" s="4" t="s">
        <v>108</v>
      </c>
      <c r="F14" s="4" t="s">
        <v>130</v>
      </c>
      <c r="G14" s="4" t="s">
        <v>106</v>
      </c>
      <c r="H14" s="4" t="s">
        <v>108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4" t="s">
        <v>108</v>
      </c>
      <c r="U14" s="102"/>
      <c r="V14" s="4" t="s">
        <v>108</v>
      </c>
    </row>
    <row r="15" spans="1:22" s="3" customFormat="1" ht="11.25" x14ac:dyDescent="0.2">
      <c r="A15" s="3" t="s">
        <v>139</v>
      </c>
      <c r="B15" s="3">
        <v>13</v>
      </c>
      <c r="C15" s="3">
        <v>60</v>
      </c>
      <c r="D15" s="3">
        <v>6</v>
      </c>
      <c r="E15" s="4" t="s">
        <v>101</v>
      </c>
      <c r="F15" s="4" t="s">
        <v>90</v>
      </c>
      <c r="G15" s="4" t="s">
        <v>108</v>
      </c>
      <c r="H15" s="4" t="s">
        <v>108</v>
      </c>
      <c r="I15" s="4" t="s">
        <v>106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4" t="s">
        <v>140</v>
      </c>
      <c r="U15" s="102"/>
      <c r="V15" s="4" t="s">
        <v>108</v>
      </c>
    </row>
    <row r="16" spans="1:22" s="3" customFormat="1" ht="11.25" x14ac:dyDescent="0.2">
      <c r="A16" s="3" t="s">
        <v>141</v>
      </c>
      <c r="B16" s="3">
        <v>13</v>
      </c>
      <c r="C16" s="3">
        <v>63</v>
      </c>
      <c r="D16" s="3">
        <v>6</v>
      </c>
      <c r="E16" s="4" t="s">
        <v>101</v>
      </c>
      <c r="F16" s="4" t="s">
        <v>90</v>
      </c>
      <c r="G16" s="4" t="s">
        <v>90</v>
      </c>
      <c r="H16" s="4" t="s">
        <v>108</v>
      </c>
      <c r="I16" s="4" t="s">
        <v>110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4" t="s">
        <v>108</v>
      </c>
      <c r="U16" s="102"/>
      <c r="V16" s="4" t="s">
        <v>90</v>
      </c>
    </row>
    <row r="17" spans="1:22" s="3" customFormat="1" ht="11.25" x14ac:dyDescent="0.2">
      <c r="A17" s="3" t="s">
        <v>142</v>
      </c>
      <c r="B17" s="3">
        <v>12</v>
      </c>
      <c r="C17" s="3">
        <v>66</v>
      </c>
      <c r="D17" s="3">
        <v>6</v>
      </c>
      <c r="E17" s="4" t="s">
        <v>74</v>
      </c>
      <c r="F17" s="4" t="s">
        <v>143</v>
      </c>
      <c r="G17" s="4" t="s">
        <v>108</v>
      </c>
      <c r="H17" s="4" t="s">
        <v>74</v>
      </c>
      <c r="I17" s="4" t="s">
        <v>74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4" t="s">
        <v>102</v>
      </c>
      <c r="U17" s="102"/>
      <c r="V17" s="4" t="s">
        <v>74</v>
      </c>
    </row>
    <row r="18" spans="1:22" s="3" customFormat="1" ht="11.25" x14ac:dyDescent="0.2">
      <c r="A18" s="3" t="s">
        <v>144</v>
      </c>
      <c r="B18" s="3">
        <v>16</v>
      </c>
      <c r="C18" s="3">
        <v>68</v>
      </c>
      <c r="D18" s="3">
        <v>6</v>
      </c>
      <c r="E18" s="4" t="s">
        <v>90</v>
      </c>
      <c r="F18" s="4" t="s">
        <v>108</v>
      </c>
      <c r="G18" s="4" t="s">
        <v>108</v>
      </c>
      <c r="H18" s="4" t="s">
        <v>74</v>
      </c>
      <c r="I18" s="4" t="s">
        <v>74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4" t="s">
        <v>94</v>
      </c>
      <c r="U18" s="102"/>
      <c r="V18" s="4" t="s">
        <v>108</v>
      </c>
    </row>
    <row r="19" spans="1:22" s="3" customFormat="1" ht="11.25" x14ac:dyDescent="0.2">
      <c r="A19" s="3" t="s">
        <v>145</v>
      </c>
      <c r="B19" s="3">
        <v>12</v>
      </c>
      <c r="C19" s="3">
        <v>71</v>
      </c>
      <c r="D19" s="3">
        <v>6</v>
      </c>
      <c r="E19" s="4" t="s">
        <v>90</v>
      </c>
      <c r="F19" s="4" t="s">
        <v>34</v>
      </c>
      <c r="G19" s="4" t="s">
        <v>74</v>
      </c>
      <c r="H19" s="4" t="s">
        <v>74</v>
      </c>
      <c r="I19" s="4" t="s">
        <v>108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4" t="s">
        <v>34</v>
      </c>
      <c r="U19" s="102"/>
      <c r="V19" s="4" t="s">
        <v>74</v>
      </c>
    </row>
    <row r="20" spans="1:22" s="3" customFormat="1" ht="11.25" x14ac:dyDescent="0.2">
      <c r="A20" s="3" t="s">
        <v>146</v>
      </c>
      <c r="B20" s="3">
        <v>12</v>
      </c>
      <c r="C20" s="3">
        <v>74</v>
      </c>
      <c r="D20" s="3">
        <v>6</v>
      </c>
      <c r="E20" s="4" t="s">
        <v>108</v>
      </c>
      <c r="F20" s="4" t="s">
        <v>106</v>
      </c>
      <c r="G20" s="4" t="s">
        <v>74</v>
      </c>
      <c r="H20" s="4" t="s">
        <v>74</v>
      </c>
      <c r="I20" s="4" t="s">
        <v>74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4" t="s">
        <v>90</v>
      </c>
      <c r="U20" s="102"/>
      <c r="V20" s="4" t="s">
        <v>74</v>
      </c>
    </row>
    <row r="21" spans="1:22" s="3" customFormat="1" ht="11.25" x14ac:dyDescent="0.2">
      <c r="A21" s="3" t="s">
        <v>147</v>
      </c>
      <c r="B21" s="3">
        <v>12</v>
      </c>
      <c r="C21" s="3">
        <v>79</v>
      </c>
      <c r="D21" s="3">
        <v>6</v>
      </c>
      <c r="E21" s="4" t="s">
        <v>143</v>
      </c>
      <c r="F21" s="4" t="s">
        <v>108</v>
      </c>
      <c r="G21" s="4" t="s">
        <v>34</v>
      </c>
      <c r="H21" s="4" t="s">
        <v>108</v>
      </c>
      <c r="I21" s="4" t="s">
        <v>101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4" t="s">
        <v>48</v>
      </c>
      <c r="U21" s="102"/>
      <c r="V21" s="4" t="s">
        <v>108</v>
      </c>
    </row>
    <row r="22" spans="1:22" s="3" customFormat="1" ht="11.25" x14ac:dyDescent="0.2">
      <c r="A22" s="3" t="s">
        <v>148</v>
      </c>
      <c r="B22" s="3">
        <v>12</v>
      </c>
      <c r="C22" s="3">
        <v>78</v>
      </c>
      <c r="D22" s="3">
        <v>7</v>
      </c>
      <c r="E22" s="4" t="s">
        <v>143</v>
      </c>
      <c r="F22" s="4" t="s">
        <v>108</v>
      </c>
      <c r="G22" s="4" t="s">
        <v>106</v>
      </c>
      <c r="H22" s="4" t="s">
        <v>74</v>
      </c>
      <c r="I22" s="4" t="s">
        <v>106</v>
      </c>
      <c r="J22" s="4" t="s">
        <v>74</v>
      </c>
      <c r="K22" s="102"/>
      <c r="L22" s="102"/>
      <c r="M22" s="102"/>
      <c r="N22" s="102"/>
      <c r="O22" s="102"/>
      <c r="P22" s="102"/>
      <c r="Q22" s="102"/>
      <c r="R22" s="102"/>
      <c r="S22" s="102"/>
      <c r="T22" s="4" t="s">
        <v>143</v>
      </c>
      <c r="U22" s="102"/>
      <c r="V22" s="4" t="s">
        <v>74</v>
      </c>
    </row>
    <row r="23" spans="1:22" s="3" customFormat="1" ht="11.25" x14ac:dyDescent="0.2">
      <c r="A23" s="3" t="s">
        <v>149</v>
      </c>
      <c r="B23" s="3">
        <v>12</v>
      </c>
      <c r="C23" s="3">
        <v>66</v>
      </c>
      <c r="D23" s="3">
        <v>6</v>
      </c>
      <c r="E23" s="4" t="s">
        <v>102</v>
      </c>
      <c r="F23" s="4" t="s">
        <v>102</v>
      </c>
      <c r="G23" s="4" t="s">
        <v>143</v>
      </c>
      <c r="H23" s="4" t="s">
        <v>48</v>
      </c>
      <c r="I23" s="4" t="s">
        <v>48</v>
      </c>
      <c r="J23" s="4" t="s">
        <v>110</v>
      </c>
      <c r="K23" s="102"/>
      <c r="L23" s="102"/>
      <c r="M23" s="102"/>
      <c r="N23" s="102"/>
      <c r="O23" s="102"/>
      <c r="P23" s="102"/>
      <c r="Q23" s="102"/>
      <c r="R23" s="102"/>
      <c r="S23" s="102"/>
      <c r="T23" s="4" t="s">
        <v>94</v>
      </c>
      <c r="U23" s="102"/>
      <c r="V23" s="4" t="s">
        <v>74</v>
      </c>
    </row>
    <row r="24" spans="1:22" s="3" customFormat="1" ht="11.25" x14ac:dyDescent="0.2">
      <c r="A24" s="3" t="s">
        <v>150</v>
      </c>
      <c r="B24" s="3">
        <v>12</v>
      </c>
      <c r="C24" s="3">
        <v>70</v>
      </c>
      <c r="D24" s="3">
        <v>5</v>
      </c>
      <c r="E24" s="4" t="s">
        <v>143</v>
      </c>
      <c r="F24" s="4" t="s">
        <v>151</v>
      </c>
      <c r="G24" s="4" t="s">
        <v>108</v>
      </c>
      <c r="H24" s="4" t="s">
        <v>74</v>
      </c>
      <c r="I24" s="4" t="s">
        <v>74</v>
      </c>
      <c r="J24" s="4" t="s">
        <v>108</v>
      </c>
      <c r="K24" s="102"/>
      <c r="L24" s="102"/>
      <c r="M24" s="102"/>
      <c r="N24" s="102"/>
      <c r="O24" s="102"/>
      <c r="P24" s="102"/>
      <c r="Q24" s="102"/>
      <c r="R24" s="102"/>
      <c r="S24" s="102"/>
      <c r="T24" s="4" t="s">
        <v>21</v>
      </c>
      <c r="U24" s="102"/>
      <c r="V24" s="4" t="s">
        <v>74</v>
      </c>
    </row>
    <row r="25" spans="1:22" s="3" customFormat="1" ht="11.25" x14ac:dyDescent="0.2">
      <c r="A25" s="3" t="s">
        <v>152</v>
      </c>
      <c r="B25" s="3">
        <v>12</v>
      </c>
      <c r="C25" s="3">
        <v>72</v>
      </c>
      <c r="D25" s="3">
        <v>6</v>
      </c>
      <c r="E25" s="4" t="s">
        <v>74</v>
      </c>
      <c r="F25" s="4" t="s">
        <v>108</v>
      </c>
      <c r="G25" s="4" t="s">
        <v>108</v>
      </c>
      <c r="H25" s="4" t="s">
        <v>74</v>
      </c>
      <c r="I25" s="4" t="s">
        <v>106</v>
      </c>
      <c r="J25" s="4" t="s">
        <v>108</v>
      </c>
      <c r="K25" s="102"/>
      <c r="L25" s="102"/>
      <c r="M25" s="102"/>
      <c r="N25" s="102"/>
      <c r="O25" s="102"/>
      <c r="P25" s="102"/>
      <c r="Q25" s="102"/>
      <c r="R25" s="102"/>
      <c r="S25" s="102"/>
      <c r="T25" s="4" t="s">
        <v>74</v>
      </c>
      <c r="U25" s="102"/>
      <c r="V25" s="4" t="s">
        <v>108</v>
      </c>
    </row>
    <row r="26" spans="1:22" s="3" customFormat="1" ht="11.25" x14ac:dyDescent="0.2">
      <c r="A26" s="3" t="s">
        <v>153</v>
      </c>
      <c r="B26" s="3">
        <v>12</v>
      </c>
      <c r="C26" s="3">
        <v>68</v>
      </c>
      <c r="D26" s="3">
        <v>6</v>
      </c>
      <c r="E26" s="4" t="s">
        <v>143</v>
      </c>
      <c r="F26" s="4" t="s">
        <v>106</v>
      </c>
      <c r="G26" s="4" t="s">
        <v>106</v>
      </c>
      <c r="H26" s="4" t="s">
        <v>108</v>
      </c>
      <c r="I26" s="4" t="s">
        <v>106</v>
      </c>
      <c r="J26" s="4" t="s">
        <v>94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4" t="s">
        <v>102</v>
      </c>
      <c r="U26" s="102"/>
      <c r="V26" s="4" t="s">
        <v>108</v>
      </c>
    </row>
    <row r="27" spans="1:22" s="3" customFormat="1" ht="11.25" x14ac:dyDescent="0.2">
      <c r="A27" s="3" t="s">
        <v>154</v>
      </c>
      <c r="B27" s="3">
        <v>12</v>
      </c>
      <c r="C27" s="3">
        <v>72</v>
      </c>
      <c r="D27" s="3">
        <v>6</v>
      </c>
      <c r="E27" s="4" t="s">
        <v>143</v>
      </c>
      <c r="F27" s="4" t="s">
        <v>108</v>
      </c>
      <c r="G27" s="4" t="s">
        <v>48</v>
      </c>
      <c r="H27" s="4" t="s">
        <v>106</v>
      </c>
      <c r="I27" s="4" t="s">
        <v>94</v>
      </c>
      <c r="J27" s="4" t="s">
        <v>110</v>
      </c>
      <c r="K27" s="102"/>
      <c r="L27" s="102"/>
      <c r="M27" s="102"/>
      <c r="N27" s="102"/>
      <c r="O27" s="102"/>
      <c r="P27" s="102"/>
      <c r="Q27" s="102"/>
      <c r="R27" s="102"/>
      <c r="S27" s="102"/>
      <c r="T27" s="4" t="s">
        <v>108</v>
      </c>
      <c r="U27" s="102"/>
      <c r="V27" s="4" t="s">
        <v>108</v>
      </c>
    </row>
    <row r="28" spans="1:22" s="3" customFormat="1" ht="11.25" x14ac:dyDescent="0.2">
      <c r="A28" s="3" t="s">
        <v>155</v>
      </c>
      <c r="B28" s="3">
        <v>12</v>
      </c>
      <c r="C28" s="3">
        <v>72</v>
      </c>
      <c r="D28" s="3">
        <v>6</v>
      </c>
      <c r="E28" s="4" t="s">
        <v>143</v>
      </c>
      <c r="F28" s="4" t="s">
        <v>74</v>
      </c>
      <c r="G28" s="4" t="s">
        <v>143</v>
      </c>
      <c r="H28" s="4" t="s">
        <v>34</v>
      </c>
      <c r="I28" s="4" t="s">
        <v>106</v>
      </c>
      <c r="J28" s="4" t="s">
        <v>48</v>
      </c>
      <c r="K28" s="102"/>
      <c r="L28" s="102"/>
      <c r="M28" s="102"/>
      <c r="N28" s="102"/>
      <c r="O28" s="102"/>
      <c r="P28" s="102"/>
      <c r="Q28" s="102"/>
      <c r="R28" s="102"/>
      <c r="S28" s="102"/>
      <c r="T28" s="4" t="s">
        <v>74</v>
      </c>
      <c r="U28" s="102"/>
      <c r="V28" s="4" t="s">
        <v>108</v>
      </c>
    </row>
    <row r="29" spans="1:22" s="3" customFormat="1" ht="11.25" x14ac:dyDescent="0.2">
      <c r="A29" s="3" t="s">
        <v>156</v>
      </c>
      <c r="B29" s="3">
        <v>12</v>
      </c>
      <c r="C29" s="3">
        <v>76</v>
      </c>
      <c r="D29" s="3">
        <v>6</v>
      </c>
      <c r="E29" s="4" t="s">
        <v>143</v>
      </c>
      <c r="F29" s="4" t="s">
        <v>143</v>
      </c>
      <c r="G29" s="4" t="s">
        <v>143</v>
      </c>
      <c r="H29" s="4" t="s">
        <v>34</v>
      </c>
      <c r="I29" s="4" t="s">
        <v>108</v>
      </c>
      <c r="J29" s="4" t="s">
        <v>48</v>
      </c>
      <c r="K29" s="102"/>
      <c r="L29" s="102"/>
      <c r="M29" s="102"/>
      <c r="N29" s="102"/>
      <c r="O29" s="102"/>
      <c r="P29" s="102"/>
      <c r="Q29" s="102"/>
      <c r="R29" s="102"/>
      <c r="S29" s="102"/>
      <c r="T29" s="4" t="s">
        <v>74</v>
      </c>
      <c r="U29" s="102"/>
      <c r="V29" s="4" t="s">
        <v>108</v>
      </c>
    </row>
    <row r="30" spans="1:22" s="3" customFormat="1" ht="11.25" x14ac:dyDescent="0.2">
      <c r="A30" s="3" t="s">
        <v>157</v>
      </c>
      <c r="B30" s="3">
        <v>12</v>
      </c>
      <c r="C30" s="3">
        <v>75</v>
      </c>
      <c r="D30" s="3">
        <v>6</v>
      </c>
      <c r="E30" s="4" t="s">
        <v>106</v>
      </c>
      <c r="F30" s="4" t="s">
        <v>106</v>
      </c>
      <c r="G30" s="4" t="s">
        <v>106</v>
      </c>
      <c r="H30" s="4" t="s">
        <v>143</v>
      </c>
      <c r="I30" s="4" t="s">
        <v>90</v>
      </c>
      <c r="J30" s="4" t="s">
        <v>106</v>
      </c>
      <c r="K30" s="102"/>
      <c r="L30" s="102"/>
      <c r="M30" s="102"/>
      <c r="N30" s="102"/>
      <c r="O30" s="102"/>
      <c r="P30" s="102"/>
      <c r="Q30" s="102"/>
      <c r="R30" s="102"/>
      <c r="S30" s="102"/>
      <c r="T30" s="4" t="s">
        <v>106</v>
      </c>
      <c r="U30" s="102"/>
      <c r="V30" s="4" t="s">
        <v>106</v>
      </c>
    </row>
    <row r="31" spans="1:22" s="3" customFormat="1" ht="11.25" x14ac:dyDescent="0.2">
      <c r="A31" s="3" t="s">
        <v>158</v>
      </c>
      <c r="B31" s="3">
        <v>12</v>
      </c>
      <c r="C31" s="3">
        <v>74</v>
      </c>
      <c r="D31" s="3">
        <v>6</v>
      </c>
      <c r="E31" s="4" t="s">
        <v>74</v>
      </c>
      <c r="F31" s="4" t="s">
        <v>74</v>
      </c>
      <c r="G31" s="4" t="s">
        <v>106</v>
      </c>
      <c r="H31" s="4" t="s">
        <v>106</v>
      </c>
      <c r="I31" s="4" t="s">
        <v>108</v>
      </c>
      <c r="J31" s="4" t="s">
        <v>102</v>
      </c>
      <c r="K31" s="102"/>
      <c r="L31" s="102"/>
      <c r="M31" s="102"/>
      <c r="N31" s="102"/>
      <c r="O31" s="102"/>
      <c r="P31" s="102"/>
      <c r="Q31" s="102"/>
      <c r="R31" s="102"/>
      <c r="S31" s="102"/>
      <c r="T31" s="4" t="s">
        <v>106</v>
      </c>
      <c r="U31" s="102"/>
      <c r="V31" s="4" t="s">
        <v>106</v>
      </c>
    </row>
    <row r="32" spans="1:22" s="3" customFormat="1" ht="11.25" x14ac:dyDescent="0.2">
      <c r="A32" s="3" t="s">
        <v>162</v>
      </c>
      <c r="B32" s="3">
        <v>12</v>
      </c>
      <c r="C32" s="3">
        <v>82</v>
      </c>
      <c r="D32" s="3">
        <v>6</v>
      </c>
      <c r="E32" s="4" t="s">
        <v>106</v>
      </c>
      <c r="F32" s="4" t="s">
        <v>74</v>
      </c>
      <c r="G32" s="4" t="s">
        <v>106</v>
      </c>
      <c r="H32" s="4" t="s">
        <v>74</v>
      </c>
      <c r="I32" s="4" t="s">
        <v>90</v>
      </c>
      <c r="J32" s="4" t="s">
        <v>74</v>
      </c>
      <c r="K32" s="102"/>
      <c r="L32" s="102"/>
      <c r="M32" s="102"/>
      <c r="N32" s="102"/>
      <c r="O32" s="102"/>
      <c r="P32" s="102"/>
      <c r="Q32" s="102"/>
      <c r="R32" s="102"/>
      <c r="S32" s="102"/>
      <c r="T32" s="4" t="s">
        <v>102</v>
      </c>
      <c r="U32" s="102"/>
      <c r="V32" s="4" t="s">
        <v>48</v>
      </c>
    </row>
    <row r="33" spans="1:22" s="3" customFormat="1" ht="11.25" x14ac:dyDescent="0.2">
      <c r="A33" s="3" t="s">
        <v>163</v>
      </c>
      <c r="B33" s="3">
        <v>12</v>
      </c>
      <c r="C33" s="3">
        <v>87</v>
      </c>
      <c r="D33" s="3">
        <v>7</v>
      </c>
      <c r="E33" s="4" t="s">
        <v>74</v>
      </c>
      <c r="F33" s="4" t="s">
        <v>151</v>
      </c>
      <c r="G33" s="4" t="s">
        <v>102</v>
      </c>
      <c r="H33" s="4" t="s">
        <v>74</v>
      </c>
      <c r="I33" s="4" t="s">
        <v>90</v>
      </c>
      <c r="J33" s="4" t="s">
        <v>108</v>
      </c>
      <c r="K33" s="102"/>
      <c r="L33" s="102"/>
      <c r="M33" s="102"/>
      <c r="N33" s="102"/>
      <c r="O33" s="102"/>
      <c r="P33" s="102"/>
      <c r="Q33" s="102"/>
      <c r="R33" s="102"/>
      <c r="S33" s="4" t="s">
        <v>34</v>
      </c>
      <c r="T33" s="4" t="s">
        <v>94</v>
      </c>
      <c r="U33" s="102"/>
      <c r="V33" s="4" t="s">
        <v>74</v>
      </c>
    </row>
    <row r="34" spans="1:22" s="3" customFormat="1" ht="11.25" x14ac:dyDescent="0.2">
      <c r="A34" s="3" t="s">
        <v>164</v>
      </c>
      <c r="B34" s="3">
        <v>12</v>
      </c>
      <c r="C34" s="3">
        <v>82</v>
      </c>
      <c r="D34" s="3">
        <v>7</v>
      </c>
      <c r="E34" s="4" t="s">
        <v>143</v>
      </c>
      <c r="F34" s="4" t="s">
        <v>106</v>
      </c>
      <c r="G34" s="4" t="s">
        <v>106</v>
      </c>
      <c r="H34" s="4" t="s">
        <v>74</v>
      </c>
      <c r="I34" s="4" t="s">
        <v>48</v>
      </c>
      <c r="J34" s="4" t="s">
        <v>108</v>
      </c>
      <c r="K34" s="102"/>
      <c r="L34" s="102"/>
      <c r="M34" s="102"/>
      <c r="N34" s="102"/>
      <c r="O34" s="102"/>
      <c r="P34" s="102"/>
      <c r="Q34" s="102"/>
      <c r="R34" s="102"/>
      <c r="S34" s="4" t="s">
        <v>34</v>
      </c>
      <c r="T34" s="4" t="s">
        <v>48</v>
      </c>
      <c r="U34" s="102"/>
      <c r="V34" s="4" t="s">
        <v>48</v>
      </c>
    </row>
    <row r="35" spans="1:22" s="3" customFormat="1" ht="11.25" x14ac:dyDescent="0.2">
      <c r="A35" s="3" t="s">
        <v>170</v>
      </c>
      <c r="B35" s="3">
        <v>12</v>
      </c>
      <c r="C35" s="3">
        <v>88</v>
      </c>
      <c r="D35" s="3">
        <v>7</v>
      </c>
      <c r="E35" s="4" t="s">
        <v>106</v>
      </c>
      <c r="F35" s="4" t="s">
        <v>48</v>
      </c>
      <c r="G35" s="4" t="s">
        <v>143</v>
      </c>
      <c r="H35" s="4" t="s">
        <v>94</v>
      </c>
      <c r="I35" s="4" t="s">
        <v>102</v>
      </c>
      <c r="J35" s="4" t="s">
        <v>94</v>
      </c>
      <c r="K35" s="102"/>
      <c r="L35" s="102"/>
      <c r="M35" s="102"/>
      <c r="N35" s="102"/>
      <c r="O35" s="102"/>
      <c r="P35" s="102"/>
      <c r="Q35" s="102"/>
      <c r="R35" s="102"/>
      <c r="S35" s="4" t="s">
        <v>48</v>
      </c>
      <c r="T35" s="4" t="s">
        <v>106</v>
      </c>
      <c r="U35" s="102"/>
      <c r="V35" s="4" t="s">
        <v>106</v>
      </c>
    </row>
    <row r="36" spans="1:22" s="3" customFormat="1" ht="11.25" x14ac:dyDescent="0.2">
      <c r="A36" s="3" t="s">
        <v>171</v>
      </c>
      <c r="B36" s="3">
        <v>12</v>
      </c>
      <c r="C36" s="3">
        <v>85</v>
      </c>
      <c r="D36" s="3">
        <v>7</v>
      </c>
      <c r="E36" s="4" t="s">
        <v>48</v>
      </c>
      <c r="F36" s="4" t="s">
        <v>102</v>
      </c>
      <c r="G36" s="4" t="s">
        <v>106</v>
      </c>
      <c r="H36" s="4" t="s">
        <v>143</v>
      </c>
      <c r="I36" s="4" t="s">
        <v>90</v>
      </c>
      <c r="J36" s="4" t="s">
        <v>106</v>
      </c>
      <c r="K36" s="102"/>
      <c r="L36" s="102"/>
      <c r="M36" s="102"/>
      <c r="N36" s="102"/>
      <c r="O36" s="102"/>
      <c r="P36" s="102"/>
      <c r="Q36" s="102"/>
      <c r="R36" s="102"/>
      <c r="S36" s="4" t="s">
        <v>48</v>
      </c>
      <c r="T36" s="4" t="s">
        <v>106</v>
      </c>
      <c r="U36" s="102"/>
      <c r="V36" s="4" t="s">
        <v>108</v>
      </c>
    </row>
    <row r="37" spans="1:22" s="3" customFormat="1" ht="11.25" x14ac:dyDescent="0.2">
      <c r="A37" s="3" t="s">
        <v>172</v>
      </c>
      <c r="B37" s="3">
        <v>12</v>
      </c>
      <c r="C37" s="3">
        <v>85</v>
      </c>
      <c r="D37" s="3">
        <v>7</v>
      </c>
      <c r="E37" s="4" t="s">
        <v>108</v>
      </c>
      <c r="F37" s="4" t="s">
        <v>108</v>
      </c>
      <c r="G37" s="4" t="s">
        <v>108</v>
      </c>
      <c r="H37" s="4" t="s">
        <v>108</v>
      </c>
      <c r="I37" s="4" t="s">
        <v>94</v>
      </c>
      <c r="J37" s="4" t="s">
        <v>90</v>
      </c>
      <c r="K37" s="102"/>
      <c r="L37" s="102"/>
      <c r="M37" s="102"/>
      <c r="N37" s="102"/>
      <c r="O37" s="102"/>
      <c r="P37" s="102"/>
      <c r="Q37" s="102"/>
      <c r="R37" s="102"/>
      <c r="S37" s="4" t="s">
        <v>48</v>
      </c>
      <c r="T37" s="4" t="s">
        <v>101</v>
      </c>
      <c r="U37" s="102"/>
      <c r="V37" s="4" t="s">
        <v>108</v>
      </c>
    </row>
    <row r="38" spans="1:22" s="3" customFormat="1" ht="11.25" x14ac:dyDescent="0.2">
      <c r="A38" s="3" t="s">
        <v>283</v>
      </c>
      <c r="B38" s="3">
        <v>12</v>
      </c>
      <c r="C38" s="3">
        <v>85</v>
      </c>
      <c r="D38" s="3">
        <v>7</v>
      </c>
      <c r="E38" s="4" t="s">
        <v>106</v>
      </c>
      <c r="F38" s="4" t="s">
        <v>106</v>
      </c>
      <c r="G38" s="4" t="s">
        <v>108</v>
      </c>
      <c r="H38" s="4" t="s">
        <v>106</v>
      </c>
      <c r="I38" s="4" t="s">
        <v>108</v>
      </c>
      <c r="J38" s="4" t="s">
        <v>108</v>
      </c>
      <c r="K38" s="102"/>
      <c r="L38" s="102"/>
      <c r="M38" s="102"/>
      <c r="N38" s="102"/>
      <c r="O38" s="102"/>
      <c r="P38" s="102"/>
      <c r="Q38" s="102"/>
      <c r="R38" s="102"/>
      <c r="S38" s="4" t="s">
        <v>106</v>
      </c>
      <c r="T38" s="4" t="s">
        <v>106</v>
      </c>
      <c r="U38" s="102"/>
      <c r="V38" s="4" t="s">
        <v>106</v>
      </c>
    </row>
    <row r="39" spans="1:22" s="3" customFormat="1" ht="11.25" x14ac:dyDescent="0.2">
      <c r="A39" s="3" t="s">
        <v>375</v>
      </c>
      <c r="B39" s="3">
        <v>12</v>
      </c>
      <c r="C39" s="3">
        <v>87</v>
      </c>
      <c r="D39" s="3">
        <v>7</v>
      </c>
      <c r="E39" s="4" t="s">
        <v>143</v>
      </c>
      <c r="F39" s="4" t="s">
        <v>48</v>
      </c>
      <c r="G39" s="4" t="s">
        <v>101</v>
      </c>
      <c r="H39" s="4" t="s">
        <v>48</v>
      </c>
      <c r="I39" s="4" t="s">
        <v>101</v>
      </c>
      <c r="J39" s="4" t="s">
        <v>74</v>
      </c>
      <c r="K39" s="102"/>
      <c r="L39" s="102"/>
      <c r="M39" s="102"/>
      <c r="N39" s="102"/>
      <c r="O39" s="102"/>
      <c r="P39" s="102"/>
      <c r="Q39" s="102"/>
      <c r="R39" s="102"/>
      <c r="S39" s="4" t="s">
        <v>106</v>
      </c>
      <c r="T39" s="4" t="s">
        <v>48</v>
      </c>
      <c r="U39" s="102"/>
      <c r="V39" s="4" t="s">
        <v>48</v>
      </c>
    </row>
    <row r="40" spans="1:22" s="3" customFormat="1" ht="11.25" x14ac:dyDescent="0.2">
      <c r="A40" s="3" t="s">
        <v>379</v>
      </c>
      <c r="B40" s="3">
        <v>12</v>
      </c>
      <c r="C40" s="3">
        <v>86</v>
      </c>
      <c r="D40" s="3">
        <v>7</v>
      </c>
      <c r="E40" s="4" t="s">
        <v>48</v>
      </c>
      <c r="F40" s="4" t="s">
        <v>377</v>
      </c>
      <c r="G40" s="4" t="s">
        <v>74</v>
      </c>
      <c r="H40" s="4" t="s">
        <v>106</v>
      </c>
      <c r="I40" s="4" t="s">
        <v>34</v>
      </c>
      <c r="J40" s="4" t="s">
        <v>106</v>
      </c>
      <c r="K40" s="4" t="s">
        <v>377</v>
      </c>
      <c r="L40" s="102"/>
      <c r="M40" s="102"/>
      <c r="N40" s="102"/>
      <c r="O40" s="102"/>
      <c r="P40" s="102"/>
      <c r="Q40" s="102"/>
      <c r="R40" s="102"/>
      <c r="S40" s="102"/>
      <c r="T40" s="4" t="s">
        <v>94</v>
      </c>
      <c r="U40" s="102"/>
      <c r="V40" s="4" t="s">
        <v>101</v>
      </c>
    </row>
    <row r="41" spans="1:22" s="3" customFormat="1" ht="11.25" x14ac:dyDescent="0.2">
      <c r="A41" s="3" t="s">
        <v>389</v>
      </c>
      <c r="B41" s="3">
        <v>12</v>
      </c>
      <c r="C41" s="3">
        <v>96</v>
      </c>
      <c r="D41" s="3">
        <v>8</v>
      </c>
      <c r="E41" s="4" t="s">
        <v>48</v>
      </c>
      <c r="F41" s="4" t="s">
        <v>151</v>
      </c>
      <c r="G41" s="4" t="s">
        <v>108</v>
      </c>
      <c r="H41" s="4" t="s">
        <v>90</v>
      </c>
      <c r="I41" s="4" t="s">
        <v>34</v>
      </c>
      <c r="J41" s="4" t="s">
        <v>101</v>
      </c>
      <c r="K41" s="4" t="s">
        <v>101</v>
      </c>
      <c r="L41" s="4" t="s">
        <v>48</v>
      </c>
      <c r="M41" s="102"/>
      <c r="N41" s="102"/>
      <c r="O41" s="102"/>
      <c r="P41" s="102"/>
      <c r="Q41" s="102"/>
      <c r="R41" s="102"/>
      <c r="S41" s="102"/>
      <c r="T41" s="4" t="s">
        <v>143</v>
      </c>
      <c r="U41" s="102"/>
      <c r="V41" s="4" t="s">
        <v>48</v>
      </c>
    </row>
    <row r="42" spans="1:22" s="3" customFormat="1" ht="11.25" x14ac:dyDescent="0.2">
      <c r="A42" s="3" t="s">
        <v>394</v>
      </c>
      <c r="B42" s="3">
        <v>12</v>
      </c>
      <c r="D42" s="3">
        <v>8</v>
      </c>
      <c r="E42" s="4" t="s">
        <v>151</v>
      </c>
      <c r="F42" s="4" t="s">
        <v>101</v>
      </c>
      <c r="G42" s="4" t="s">
        <v>101</v>
      </c>
      <c r="H42" s="4" t="s">
        <v>101</v>
      </c>
      <c r="I42" s="4" t="s">
        <v>101</v>
      </c>
      <c r="J42" s="4" t="s">
        <v>101</v>
      </c>
      <c r="K42" s="4" t="s">
        <v>101</v>
      </c>
      <c r="L42" s="4" t="s">
        <v>90</v>
      </c>
      <c r="M42" s="102"/>
      <c r="N42" s="102"/>
      <c r="O42" s="102"/>
      <c r="P42" s="102"/>
      <c r="Q42" s="102"/>
      <c r="R42" s="102"/>
      <c r="S42" s="102"/>
      <c r="T42" s="102"/>
      <c r="U42" s="102"/>
      <c r="V42" s="4" t="s">
        <v>101</v>
      </c>
    </row>
    <row r="43" spans="1:22" s="3" customFormat="1" ht="11.25" x14ac:dyDescent="0.2">
      <c r="A43" s="3" t="s">
        <v>395</v>
      </c>
      <c r="B43" s="3">
        <v>13</v>
      </c>
      <c r="D43" s="3">
        <v>8</v>
      </c>
      <c r="E43" s="4" t="s">
        <v>106</v>
      </c>
      <c r="F43" s="4" t="s">
        <v>377</v>
      </c>
      <c r="G43" s="4" t="s">
        <v>377</v>
      </c>
      <c r="H43" s="4" t="s">
        <v>106</v>
      </c>
      <c r="I43" s="4" t="s">
        <v>101</v>
      </c>
      <c r="J43" s="4" t="s">
        <v>101</v>
      </c>
      <c r="K43" s="4" t="s">
        <v>90</v>
      </c>
      <c r="L43" s="4" t="s">
        <v>400</v>
      </c>
      <c r="M43" s="102"/>
      <c r="N43" s="102"/>
      <c r="O43" s="102"/>
      <c r="P43" s="102"/>
      <c r="Q43" s="102"/>
      <c r="R43" s="102"/>
      <c r="S43" s="102"/>
      <c r="T43" s="102"/>
      <c r="U43" s="102"/>
      <c r="V43" s="4" t="s">
        <v>101</v>
      </c>
    </row>
    <row r="44" spans="1:22" s="3" customFormat="1" ht="11.25" x14ac:dyDescent="0.2">
      <c r="A44" s="3" t="s">
        <v>396</v>
      </c>
      <c r="B44" s="3">
        <v>13</v>
      </c>
      <c r="D44" s="3">
        <v>9</v>
      </c>
      <c r="E44" s="4" t="s">
        <v>108</v>
      </c>
      <c r="F44" s="4" t="s">
        <v>108</v>
      </c>
      <c r="G44" s="4" t="s">
        <v>377</v>
      </c>
      <c r="H44" s="4" t="s">
        <v>377</v>
      </c>
      <c r="I44" s="4" t="s">
        <v>108</v>
      </c>
      <c r="J44" s="4" t="s">
        <v>143</v>
      </c>
      <c r="K44" s="4" t="s">
        <v>90</v>
      </c>
      <c r="L44" s="4" t="s">
        <v>400</v>
      </c>
      <c r="M44" s="4" t="s">
        <v>101</v>
      </c>
      <c r="N44" s="4" t="s">
        <v>377</v>
      </c>
      <c r="O44" s="102"/>
      <c r="P44" s="102"/>
      <c r="Q44" s="102"/>
      <c r="R44" s="102"/>
      <c r="S44" s="102"/>
      <c r="T44" s="102"/>
      <c r="U44" s="102"/>
      <c r="V44" s="4" t="s">
        <v>101</v>
      </c>
    </row>
    <row r="45" spans="1:22" s="3" customFormat="1" ht="11.25" x14ac:dyDescent="0.2">
      <c r="A45" s="3" t="s">
        <v>397</v>
      </c>
      <c r="B45" s="3">
        <v>13</v>
      </c>
      <c r="D45" s="3">
        <v>10</v>
      </c>
      <c r="E45" s="4" t="s">
        <v>34</v>
      </c>
      <c r="F45" s="4" t="s">
        <v>48</v>
      </c>
      <c r="G45" s="4" t="s">
        <v>377</v>
      </c>
      <c r="H45" s="4" t="s">
        <v>48</v>
      </c>
      <c r="I45" s="4" t="s">
        <v>74</v>
      </c>
      <c r="J45" s="4" t="s">
        <v>377</v>
      </c>
      <c r="K45" s="4" t="s">
        <v>48</v>
      </c>
      <c r="L45" s="4" t="s">
        <v>140</v>
      </c>
      <c r="M45" s="4" t="s">
        <v>101</v>
      </c>
      <c r="N45" s="4" t="s">
        <v>94</v>
      </c>
      <c r="O45" s="102"/>
      <c r="P45" s="102"/>
      <c r="Q45" s="102"/>
      <c r="R45" s="4" t="s">
        <v>140</v>
      </c>
      <c r="S45" s="102"/>
      <c r="T45" s="102"/>
      <c r="U45" s="102"/>
      <c r="V45" s="4" t="s">
        <v>106</v>
      </c>
    </row>
    <row r="46" spans="1:22" s="3" customFormat="1" ht="22.5" x14ac:dyDescent="0.2">
      <c r="A46" s="3" t="s">
        <v>401</v>
      </c>
      <c r="B46" s="3">
        <v>13</v>
      </c>
      <c r="C46" s="3">
        <v>97</v>
      </c>
      <c r="D46" s="3">
        <v>9</v>
      </c>
      <c r="E46" s="99" t="s">
        <v>417</v>
      </c>
      <c r="F46" s="4" t="s">
        <v>151</v>
      </c>
      <c r="G46" s="4" t="s">
        <v>74</v>
      </c>
      <c r="H46" s="4" t="s">
        <v>106</v>
      </c>
      <c r="I46" s="4" t="s">
        <v>377</v>
      </c>
      <c r="J46" s="4" t="s">
        <v>106</v>
      </c>
      <c r="K46" s="4" t="s">
        <v>48</v>
      </c>
      <c r="L46" s="4" t="s">
        <v>101</v>
      </c>
      <c r="M46" s="4" t="s">
        <v>34</v>
      </c>
      <c r="N46" s="4" t="s">
        <v>34</v>
      </c>
      <c r="O46" s="102"/>
      <c r="P46" s="102"/>
      <c r="Q46" s="102"/>
      <c r="R46" s="102"/>
      <c r="S46" s="102"/>
      <c r="T46" s="102"/>
      <c r="U46" s="102"/>
      <c r="V46" s="4" t="s">
        <v>48</v>
      </c>
    </row>
    <row r="47" spans="1:22" s="3" customFormat="1" ht="11.25" x14ac:dyDescent="0.2">
      <c r="A47" s="3" t="s">
        <v>402</v>
      </c>
      <c r="B47" s="3">
        <v>13</v>
      </c>
      <c r="C47" s="3">
        <v>96</v>
      </c>
      <c r="D47" s="3">
        <v>10</v>
      </c>
      <c r="E47" s="4" t="s">
        <v>108</v>
      </c>
      <c r="F47" s="4" t="s">
        <v>140</v>
      </c>
      <c r="G47" s="4" t="s">
        <v>94</v>
      </c>
      <c r="H47" s="4" t="s">
        <v>74</v>
      </c>
      <c r="I47" s="4" t="s">
        <v>101</v>
      </c>
      <c r="J47" s="4" t="s">
        <v>74</v>
      </c>
      <c r="K47" s="4" t="s">
        <v>101</v>
      </c>
      <c r="L47" s="4" t="s">
        <v>140</v>
      </c>
      <c r="M47" s="4" t="s">
        <v>143</v>
      </c>
      <c r="N47" s="4" t="s">
        <v>74</v>
      </c>
      <c r="O47" s="102"/>
      <c r="P47" s="102"/>
      <c r="Q47" s="102"/>
      <c r="R47" s="102"/>
      <c r="S47" s="4" t="s">
        <v>377</v>
      </c>
      <c r="T47" s="102"/>
      <c r="U47" s="102"/>
      <c r="V47" s="4" t="s">
        <v>108</v>
      </c>
    </row>
    <row r="48" spans="1:22" s="3" customFormat="1" ht="11.25" x14ac:dyDescent="0.2">
      <c r="A48" s="3" t="s">
        <v>403</v>
      </c>
      <c r="B48" s="3">
        <v>13</v>
      </c>
      <c r="C48" s="3">
        <v>93</v>
      </c>
      <c r="D48" s="3">
        <v>9</v>
      </c>
      <c r="E48" s="4" t="s">
        <v>108</v>
      </c>
      <c r="F48" s="4" t="s">
        <v>101</v>
      </c>
      <c r="G48" s="4" t="s">
        <v>140</v>
      </c>
      <c r="H48" s="4" t="s">
        <v>106</v>
      </c>
      <c r="I48" s="4" t="s">
        <v>74</v>
      </c>
      <c r="J48" s="4" t="s">
        <v>101</v>
      </c>
      <c r="K48" s="4" t="s">
        <v>34</v>
      </c>
      <c r="L48" s="4" t="s">
        <v>140</v>
      </c>
      <c r="M48" s="4" t="s">
        <v>101</v>
      </c>
      <c r="N48" s="4" t="s">
        <v>151</v>
      </c>
      <c r="O48" s="102"/>
      <c r="P48" s="102"/>
      <c r="Q48" s="102"/>
      <c r="R48" s="102"/>
      <c r="S48" s="4" t="s">
        <v>108</v>
      </c>
      <c r="T48" s="102"/>
      <c r="U48" s="102"/>
      <c r="V48" s="4" t="s">
        <v>108</v>
      </c>
    </row>
    <row r="49" spans="1:22" s="3" customFormat="1" ht="11.25" x14ac:dyDescent="0.2">
      <c r="A49" s="3" t="s">
        <v>404</v>
      </c>
      <c r="B49" s="3">
        <v>12</v>
      </c>
      <c r="C49" s="3">
        <v>81</v>
      </c>
      <c r="D49" s="3">
        <v>10</v>
      </c>
      <c r="E49" s="4" t="s">
        <v>106</v>
      </c>
      <c r="F49" s="4" t="s">
        <v>48</v>
      </c>
      <c r="G49" s="4" t="s">
        <v>34</v>
      </c>
      <c r="H49" s="4" t="s">
        <v>411</v>
      </c>
      <c r="I49" s="4" t="s">
        <v>411</v>
      </c>
      <c r="J49" s="4" t="s">
        <v>411</v>
      </c>
      <c r="K49" s="4" t="s">
        <v>101</v>
      </c>
      <c r="L49" s="4" t="s">
        <v>48</v>
      </c>
      <c r="M49" s="4" t="s">
        <v>400</v>
      </c>
      <c r="N49" s="4" t="s">
        <v>413</v>
      </c>
      <c r="O49" s="102"/>
      <c r="P49" s="102"/>
      <c r="Q49" s="102"/>
      <c r="R49" s="4" t="s">
        <v>411</v>
      </c>
      <c r="S49" s="4" t="s">
        <v>377</v>
      </c>
      <c r="T49" s="102"/>
      <c r="U49" s="102"/>
      <c r="V49" s="4" t="s">
        <v>106</v>
      </c>
    </row>
    <row r="50" spans="1:22" s="3" customFormat="1" ht="22.5" x14ac:dyDescent="0.2">
      <c r="A50" s="3" t="s">
        <v>405</v>
      </c>
      <c r="B50" s="3">
        <v>13</v>
      </c>
      <c r="C50" s="3">
        <v>82</v>
      </c>
      <c r="D50" s="3">
        <v>9</v>
      </c>
      <c r="E50" s="99" t="s">
        <v>416</v>
      </c>
      <c r="F50" s="99" t="s">
        <v>106</v>
      </c>
      <c r="G50" s="99" t="s">
        <v>400</v>
      </c>
      <c r="H50" s="99" t="s">
        <v>108</v>
      </c>
      <c r="I50" s="99" t="s">
        <v>34</v>
      </c>
      <c r="J50" s="99" t="s">
        <v>48</v>
      </c>
      <c r="K50" s="99" t="s">
        <v>106</v>
      </c>
      <c r="L50" s="99" t="s">
        <v>34</v>
      </c>
      <c r="M50" s="99" t="s">
        <v>34</v>
      </c>
      <c r="N50" s="4" t="s">
        <v>411</v>
      </c>
      <c r="O50" s="102"/>
      <c r="P50" s="102"/>
      <c r="Q50" s="102"/>
      <c r="R50" s="102"/>
      <c r="S50" s="4" t="s">
        <v>101</v>
      </c>
      <c r="T50" s="102"/>
      <c r="U50" s="102"/>
      <c r="V50" s="4" t="s">
        <v>34</v>
      </c>
    </row>
    <row r="51" spans="1:22" s="3" customFormat="1" ht="45" x14ac:dyDescent="0.2">
      <c r="A51" s="3" t="s">
        <v>406</v>
      </c>
      <c r="B51" s="3">
        <v>13</v>
      </c>
      <c r="D51" s="3">
        <v>9</v>
      </c>
      <c r="E51" s="99" t="s">
        <v>426</v>
      </c>
      <c r="F51" s="99" t="s">
        <v>438</v>
      </c>
      <c r="G51" s="99" t="s">
        <v>439</v>
      </c>
      <c r="H51" s="99" t="s">
        <v>440</v>
      </c>
      <c r="I51" s="99" t="s">
        <v>441</v>
      </c>
      <c r="J51" s="99" t="s">
        <v>442</v>
      </c>
      <c r="K51" s="99" t="s">
        <v>443</v>
      </c>
      <c r="L51" s="99" t="s">
        <v>444</v>
      </c>
      <c r="M51" s="99" t="s">
        <v>445</v>
      </c>
      <c r="N51" s="99" t="s">
        <v>106</v>
      </c>
      <c r="O51" s="102"/>
      <c r="P51" s="102"/>
      <c r="Q51" s="102"/>
      <c r="R51" s="99" t="s">
        <v>414</v>
      </c>
      <c r="S51" s="102"/>
      <c r="T51" s="102"/>
      <c r="U51" s="102"/>
      <c r="V51" s="4" t="s">
        <v>400</v>
      </c>
    </row>
    <row r="52" spans="1:22" s="3" customFormat="1" ht="45" x14ac:dyDescent="0.2">
      <c r="A52" s="3" t="s">
        <v>407</v>
      </c>
      <c r="B52" s="3">
        <v>10</v>
      </c>
      <c r="D52" s="3">
        <v>9</v>
      </c>
      <c r="E52" s="99" t="s">
        <v>437</v>
      </c>
      <c r="F52" s="99" t="s">
        <v>446</v>
      </c>
      <c r="G52" s="99" t="s">
        <v>447</v>
      </c>
      <c r="H52" s="99" t="s">
        <v>448</v>
      </c>
      <c r="I52" s="99" t="s">
        <v>449</v>
      </c>
      <c r="J52" s="99" t="s">
        <v>450</v>
      </c>
      <c r="K52" s="99" t="s">
        <v>451</v>
      </c>
      <c r="L52" s="99" t="s">
        <v>452</v>
      </c>
      <c r="M52" s="99" t="s">
        <v>450</v>
      </c>
      <c r="N52" s="4" t="s">
        <v>34</v>
      </c>
      <c r="O52" s="4" t="s">
        <v>377</v>
      </c>
      <c r="P52" s="102"/>
      <c r="Q52" s="102"/>
      <c r="R52" s="102"/>
      <c r="S52" s="102"/>
      <c r="T52" s="102"/>
      <c r="U52" s="102"/>
      <c r="V52" s="4" t="s">
        <v>377</v>
      </c>
    </row>
    <row r="53" spans="1:22" s="3" customFormat="1" ht="33.75" x14ac:dyDescent="0.2">
      <c r="A53" s="3" t="s">
        <v>408</v>
      </c>
      <c r="B53" s="3">
        <v>10</v>
      </c>
      <c r="D53" s="3">
        <v>9</v>
      </c>
      <c r="E53" s="99" t="s">
        <v>427</v>
      </c>
      <c r="F53" s="99" t="s">
        <v>453</v>
      </c>
      <c r="G53" s="99" t="s">
        <v>454</v>
      </c>
      <c r="H53" s="99" t="s">
        <v>455</v>
      </c>
      <c r="I53" s="99" t="s">
        <v>456</v>
      </c>
      <c r="J53" s="99" t="s">
        <v>457</v>
      </c>
      <c r="K53" s="99" t="s">
        <v>443</v>
      </c>
      <c r="L53" s="99" t="s">
        <v>458</v>
      </c>
      <c r="M53" s="99" t="s">
        <v>459</v>
      </c>
      <c r="N53" s="4" t="s">
        <v>34</v>
      </c>
      <c r="O53" s="4" t="s">
        <v>106</v>
      </c>
      <c r="P53" s="102"/>
      <c r="Q53" s="102"/>
      <c r="R53" s="102"/>
      <c r="S53" s="102"/>
      <c r="T53" s="102"/>
      <c r="U53" s="102"/>
      <c r="V53" s="4" t="s">
        <v>48</v>
      </c>
    </row>
    <row r="54" spans="1:22" s="3" customFormat="1" ht="33.75" x14ac:dyDescent="0.2">
      <c r="A54" s="3" t="s">
        <v>409</v>
      </c>
      <c r="B54" s="3">
        <v>10</v>
      </c>
      <c r="D54" s="3">
        <v>10</v>
      </c>
      <c r="E54" s="99" t="s">
        <v>428</v>
      </c>
      <c r="F54" s="99" t="s">
        <v>48</v>
      </c>
      <c r="G54" s="99" t="s">
        <v>106</v>
      </c>
      <c r="H54" s="99" t="s">
        <v>48</v>
      </c>
      <c r="I54" s="99" t="s">
        <v>400</v>
      </c>
      <c r="J54" s="99" t="s">
        <v>411</v>
      </c>
      <c r="K54" s="99" t="s">
        <v>377</v>
      </c>
      <c r="L54" s="99" t="s">
        <v>412</v>
      </c>
      <c r="M54" s="99" t="s">
        <v>412</v>
      </c>
      <c r="N54" s="4" t="s">
        <v>106</v>
      </c>
      <c r="O54" s="4" t="s">
        <v>377</v>
      </c>
      <c r="P54" s="102"/>
      <c r="Q54" s="102"/>
      <c r="R54" s="102"/>
      <c r="S54" s="102"/>
      <c r="T54" s="102"/>
      <c r="U54" s="102"/>
      <c r="V54" s="4" t="s">
        <v>48</v>
      </c>
    </row>
    <row r="55" spans="1:22" s="3" customFormat="1" ht="44.25" customHeight="1" x14ac:dyDescent="0.2">
      <c r="A55" s="3" t="s">
        <v>410</v>
      </c>
      <c r="B55" s="3">
        <v>10</v>
      </c>
      <c r="D55" s="3">
        <v>9</v>
      </c>
      <c r="E55" s="99" t="s">
        <v>460</v>
      </c>
      <c r="F55" s="99" t="s">
        <v>106</v>
      </c>
      <c r="G55" s="99" t="s">
        <v>48</v>
      </c>
      <c r="H55" s="99" t="s">
        <v>411</v>
      </c>
      <c r="I55" s="99" t="s">
        <v>101</v>
      </c>
      <c r="J55" s="99" t="s">
        <v>101</v>
      </c>
      <c r="K55" s="99" t="s">
        <v>411</v>
      </c>
      <c r="L55" s="99" t="s">
        <v>421</v>
      </c>
      <c r="M55" s="102"/>
      <c r="N55" s="4" t="s">
        <v>106</v>
      </c>
      <c r="O55" s="4" t="s">
        <v>411</v>
      </c>
      <c r="P55" s="102"/>
      <c r="Q55" s="102"/>
      <c r="R55" s="102"/>
      <c r="S55" s="102"/>
      <c r="T55" s="102"/>
      <c r="U55" s="102"/>
      <c r="V55" s="4" t="s">
        <v>101</v>
      </c>
    </row>
    <row r="56" spans="1:22" s="3" customFormat="1" ht="45" x14ac:dyDescent="0.2">
      <c r="A56" s="3" t="s">
        <v>418</v>
      </c>
      <c r="B56" s="3">
        <v>10</v>
      </c>
      <c r="D56" s="3">
        <v>10</v>
      </c>
      <c r="E56" s="99" t="s">
        <v>429</v>
      </c>
      <c r="F56" s="99" t="s">
        <v>101</v>
      </c>
      <c r="G56" s="99" t="s">
        <v>48</v>
      </c>
      <c r="H56" s="99" t="s">
        <v>377</v>
      </c>
      <c r="I56" s="99" t="s">
        <v>420</v>
      </c>
      <c r="J56" s="99" t="s">
        <v>421</v>
      </c>
      <c r="K56" s="99" t="s">
        <v>422</v>
      </c>
      <c r="L56" s="99" t="s">
        <v>106</v>
      </c>
      <c r="M56" s="102"/>
      <c r="N56" s="4" t="s">
        <v>48</v>
      </c>
      <c r="O56" s="4" t="s">
        <v>34</v>
      </c>
      <c r="P56" s="4" t="s">
        <v>34</v>
      </c>
      <c r="Q56" s="102"/>
      <c r="R56" s="102"/>
      <c r="S56" s="102"/>
      <c r="T56" s="102"/>
      <c r="U56" s="4" t="s">
        <v>377</v>
      </c>
      <c r="V56" s="4" t="s">
        <v>48</v>
      </c>
    </row>
    <row r="57" spans="1:22" s="3" customFormat="1" ht="33.75" x14ac:dyDescent="0.2">
      <c r="A57" s="3" t="s">
        <v>419</v>
      </c>
      <c r="B57" s="3">
        <v>10</v>
      </c>
      <c r="D57" s="3">
        <v>11</v>
      </c>
      <c r="E57" s="99" t="s">
        <v>431</v>
      </c>
      <c r="F57" s="99" t="s">
        <v>377</v>
      </c>
      <c r="G57" s="99" t="s">
        <v>108</v>
      </c>
      <c r="H57" s="99" t="s">
        <v>106</v>
      </c>
      <c r="I57" s="99" t="s">
        <v>411</v>
      </c>
      <c r="J57" s="99" t="s">
        <v>411</v>
      </c>
      <c r="K57" s="99" t="s">
        <v>411</v>
      </c>
      <c r="L57" s="99" t="s">
        <v>34</v>
      </c>
      <c r="M57" s="4" t="s">
        <v>425</v>
      </c>
      <c r="N57" s="4" t="s">
        <v>106</v>
      </c>
      <c r="O57" s="4" t="s">
        <v>377</v>
      </c>
      <c r="P57" s="99" t="s">
        <v>434</v>
      </c>
      <c r="Q57" s="102"/>
      <c r="R57" s="102"/>
      <c r="S57" s="102"/>
      <c r="T57" s="102"/>
      <c r="U57" s="4" t="s">
        <v>48</v>
      </c>
      <c r="V57" s="4" t="s">
        <v>106</v>
      </c>
    </row>
    <row r="58" spans="1:22" s="3" customFormat="1" ht="33.75" x14ac:dyDescent="0.2">
      <c r="A58" s="3" t="s">
        <v>430</v>
      </c>
      <c r="B58" s="3">
        <v>10</v>
      </c>
      <c r="D58" s="3">
        <v>11</v>
      </c>
      <c r="E58" s="99" t="s">
        <v>432</v>
      </c>
      <c r="F58" s="99" t="s">
        <v>108</v>
      </c>
      <c r="G58" s="99" t="s">
        <v>48</v>
      </c>
      <c r="H58" s="99" t="s">
        <v>48</v>
      </c>
      <c r="I58" s="99" t="s">
        <v>433</v>
      </c>
      <c r="J58" s="99" t="s">
        <v>433</v>
      </c>
      <c r="K58" s="99" t="s">
        <v>106</v>
      </c>
      <c r="L58" s="99" t="s">
        <v>433</v>
      </c>
      <c r="M58" s="102"/>
      <c r="N58" s="102"/>
      <c r="O58" s="4" t="s">
        <v>433</v>
      </c>
      <c r="P58" s="99" t="s">
        <v>434</v>
      </c>
      <c r="Q58" s="99" t="s">
        <v>433</v>
      </c>
      <c r="R58" s="102"/>
      <c r="S58" s="102"/>
      <c r="T58" s="102"/>
      <c r="U58" s="99" t="s">
        <v>108</v>
      </c>
      <c r="V58" s="4" t="s">
        <v>48</v>
      </c>
    </row>
    <row r="59" spans="1:22" s="3" customFormat="1" ht="11.25" x14ac:dyDescent="0.2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s="3" customFormat="1" ht="11.25" x14ac:dyDescent="0.2">
      <c r="A60" s="3" t="s">
        <v>159</v>
      </c>
      <c r="E60" s="3" t="s">
        <v>160</v>
      </c>
      <c r="F60" s="4"/>
      <c r="G60" s="4"/>
      <c r="H60" s="4"/>
      <c r="I60" s="3" t="s">
        <v>165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s="3" customFormat="1" x14ac:dyDescent="0.2">
      <c r="E61" s="3" t="s">
        <v>161</v>
      </c>
      <c r="F61" s="4"/>
      <c r="G61" s="4"/>
      <c r="H61" s="4"/>
      <c r="I61" s="1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s="3" customFormat="1" x14ac:dyDescent="0.2">
      <c r="F62" s="4"/>
      <c r="G62" s="4"/>
      <c r="H62" s="4"/>
      <c r="I62" s="1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&amp;LCricket Competition Premiers of the NSW Central Coast&amp;R&amp;A</oddHeader>
    <oddFooter>&amp;L&amp;F&amp;CPrepared by John Moriarty &amp;D&amp;RPage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34"/>
  <sheetViews>
    <sheetView workbookViewId="0">
      <selection activeCell="A9" sqref="A9"/>
    </sheetView>
  </sheetViews>
  <sheetFormatPr defaultColWidth="9.140625" defaultRowHeight="11.25" x14ac:dyDescent="0.2"/>
  <cols>
    <col min="1" max="1" width="18.140625" style="8" customWidth="1"/>
    <col min="2" max="12" width="4.7109375" style="8" customWidth="1"/>
    <col min="13" max="13" width="5.7109375" style="8" customWidth="1"/>
    <col min="14" max="23" width="4.7109375" style="8" customWidth="1"/>
    <col min="24" max="24" width="6.7109375" style="8" customWidth="1"/>
    <col min="25" max="26" width="4.7109375" style="8" customWidth="1"/>
    <col min="27" max="16384" width="9.140625" style="8"/>
  </cols>
  <sheetData>
    <row r="2" spans="1:26" x14ac:dyDescent="0.2">
      <c r="M2" s="8" t="s">
        <v>201</v>
      </c>
      <c r="X2" s="8" t="s">
        <v>201</v>
      </c>
    </row>
    <row r="3" spans="1:26" x14ac:dyDescent="0.2">
      <c r="B3" s="8" t="s">
        <v>201</v>
      </c>
      <c r="M3" s="8" t="s">
        <v>212</v>
      </c>
      <c r="X3" s="8" t="s">
        <v>212</v>
      </c>
    </row>
    <row r="4" spans="1:26" ht="22.5" x14ac:dyDescent="0.2">
      <c r="B4" s="54" t="s">
        <v>208</v>
      </c>
      <c r="C4" s="54" t="s">
        <v>200</v>
      </c>
      <c r="D4" s="54" t="s">
        <v>203</v>
      </c>
      <c r="E4" s="54" t="s">
        <v>204</v>
      </c>
      <c r="F4" s="54" t="s">
        <v>205</v>
      </c>
      <c r="G4" s="54" t="s">
        <v>206</v>
      </c>
      <c r="H4" s="54" t="s">
        <v>207</v>
      </c>
      <c r="I4" s="54" t="s">
        <v>381</v>
      </c>
      <c r="J4" s="54" t="s">
        <v>391</v>
      </c>
      <c r="K4" s="54" t="s">
        <v>209</v>
      </c>
      <c r="L4" s="54" t="s">
        <v>210</v>
      </c>
      <c r="M4" s="91" t="s">
        <v>211</v>
      </c>
      <c r="N4" s="54" t="s">
        <v>200</v>
      </c>
      <c r="O4" s="54" t="s">
        <v>203</v>
      </c>
      <c r="P4" s="54" t="s">
        <v>204</v>
      </c>
      <c r="Q4" s="54" t="s">
        <v>205</v>
      </c>
      <c r="R4" s="54" t="s">
        <v>206</v>
      </c>
      <c r="S4" s="54" t="s">
        <v>207</v>
      </c>
      <c r="T4" s="54" t="s">
        <v>381</v>
      </c>
      <c r="U4" s="54" t="s">
        <v>391</v>
      </c>
      <c r="V4" s="54" t="s">
        <v>209</v>
      </c>
      <c r="W4" s="54" t="s">
        <v>210</v>
      </c>
      <c r="X4" s="91" t="s">
        <v>211</v>
      </c>
      <c r="Y4" s="54" t="s">
        <v>200</v>
      </c>
      <c r="Z4" s="54" t="s">
        <v>392</v>
      </c>
    </row>
    <row r="5" spans="1:26" x14ac:dyDescent="0.2">
      <c r="A5" s="8" t="s">
        <v>140</v>
      </c>
      <c r="B5" s="8">
        <f>COUNTIF(Club_Champion,$A5)</f>
        <v>0</v>
      </c>
      <c r="C5" s="8">
        <f>COUNTIF(First_Grade,$A5)</f>
        <v>0</v>
      </c>
      <c r="D5" s="8">
        <f>COUNTIF(Second_Grade,$A5)</f>
        <v>1</v>
      </c>
      <c r="E5" s="8">
        <f>COUNTIF(Third_Grade,$A5)</f>
        <v>1</v>
      </c>
      <c r="F5" s="8">
        <f>COUNTIF(Fourth_Grade,$A5)</f>
        <v>0</v>
      </c>
      <c r="G5" s="8">
        <f>COUNTIF(Fifth_Grade,$A5)</f>
        <v>0</v>
      </c>
      <c r="H5" s="8">
        <f>COUNTIF(Sixth_Grade,$A5)</f>
        <v>0</v>
      </c>
      <c r="I5" s="8">
        <f>COUNTIF(Seventh_Grade,$A5)</f>
        <v>0</v>
      </c>
      <c r="J5" s="8">
        <f>COUNTIF(Eighth_Grade,$A5)</f>
        <v>3</v>
      </c>
      <c r="K5" s="8">
        <f>COUNTIF(ODLO,$A5)</f>
        <v>0</v>
      </c>
      <c r="L5" s="8">
        <f>COUNTIF(Under_16A,$A5)</f>
        <v>1</v>
      </c>
      <c r="M5" s="8">
        <f>SUM(C5:L5)</f>
        <v>6</v>
      </c>
      <c r="N5" s="8">
        <f t="shared" ref="N5:U5" si="0">C5</f>
        <v>0</v>
      </c>
      <c r="O5" s="8">
        <f t="shared" si="0"/>
        <v>1</v>
      </c>
      <c r="P5" s="8">
        <f t="shared" si="0"/>
        <v>1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3</v>
      </c>
      <c r="V5" s="8">
        <f t="shared" ref="V5:W21" si="1">K5</f>
        <v>0</v>
      </c>
      <c r="W5" s="8">
        <f t="shared" si="1"/>
        <v>1</v>
      </c>
      <c r="X5" s="8">
        <f>M5</f>
        <v>6</v>
      </c>
      <c r="Y5" s="8">
        <f>N5</f>
        <v>0</v>
      </c>
      <c r="Z5" s="8">
        <f>SUM(O5:U5)</f>
        <v>5</v>
      </c>
    </row>
    <row r="6" spans="1:26" x14ac:dyDescent="0.2">
      <c r="A6" s="8" t="s">
        <v>90</v>
      </c>
      <c r="B6" s="8">
        <f t="shared" ref="B6:B25" si="2">COUNTIF(Club_Champion,$A6)</f>
        <v>2</v>
      </c>
      <c r="C6" s="8">
        <f t="shared" ref="C6:C25" si="3">COUNTIF(First_Grade,$A6)</f>
        <v>3</v>
      </c>
      <c r="D6" s="8">
        <f t="shared" ref="D6:D25" si="4">COUNTIF(Second_Grade,$A6)</f>
        <v>2</v>
      </c>
      <c r="E6" s="8">
        <f t="shared" ref="E6:E25" si="5">COUNTIF(Third_Grade,$A6)</f>
        <v>3</v>
      </c>
      <c r="F6" s="8">
        <f t="shared" ref="F6:F25" si="6">COUNTIF(Fourth_Grade,$A6)</f>
        <v>2</v>
      </c>
      <c r="G6" s="8">
        <f t="shared" ref="G6:G25" si="7">COUNTIF(Fifth_Grade,$A6)</f>
        <v>4</v>
      </c>
      <c r="H6" s="8">
        <f t="shared" ref="H6:H25" si="8">COUNTIF(Sixth_Grade,$A6)</f>
        <v>1</v>
      </c>
      <c r="I6" s="8">
        <f t="shared" ref="I6:I25" si="9">COUNTIF(Seventh_Grade,$A6)</f>
        <v>2</v>
      </c>
      <c r="J6" s="8">
        <f t="shared" ref="J6:J25" si="10">COUNTIF(Eighth_Grade,$A6)</f>
        <v>1</v>
      </c>
      <c r="K6" s="8">
        <f t="shared" ref="K6:K25" si="11">COUNTIF(ODLO,$A6)</f>
        <v>0</v>
      </c>
      <c r="L6" s="8">
        <f t="shared" ref="L6:L25" si="12">COUNTIF(Under_16A,$A6)</f>
        <v>4</v>
      </c>
      <c r="M6" s="8">
        <f t="shared" ref="M6:M25" si="13">SUM(C6:L6)</f>
        <v>22</v>
      </c>
      <c r="N6" s="8">
        <f t="shared" ref="N6:N25" si="14">C6</f>
        <v>3</v>
      </c>
      <c r="O6" s="8">
        <f t="shared" ref="O6:U8" si="15">D6</f>
        <v>2</v>
      </c>
      <c r="P6" s="8">
        <f t="shared" si="15"/>
        <v>3</v>
      </c>
      <c r="Q6" s="8">
        <f t="shared" si="15"/>
        <v>2</v>
      </c>
      <c r="R6" s="8">
        <f t="shared" si="15"/>
        <v>4</v>
      </c>
      <c r="S6" s="8">
        <f t="shared" si="15"/>
        <v>1</v>
      </c>
      <c r="T6" s="8">
        <f t="shared" si="15"/>
        <v>2</v>
      </c>
      <c r="U6" s="8">
        <f t="shared" si="15"/>
        <v>1</v>
      </c>
      <c r="V6" s="8">
        <f t="shared" si="1"/>
        <v>0</v>
      </c>
      <c r="W6" s="8">
        <f t="shared" si="1"/>
        <v>4</v>
      </c>
      <c r="X6" s="8">
        <f t="shared" ref="X6:X25" si="16">M6</f>
        <v>22</v>
      </c>
      <c r="Y6" s="8">
        <f t="shared" ref="Y6:Y25" si="17">N6</f>
        <v>3</v>
      </c>
      <c r="Z6" s="8">
        <f>SUM(O6:U6)</f>
        <v>15</v>
      </c>
    </row>
    <row r="7" spans="1:26" x14ac:dyDescent="0.2">
      <c r="A7" s="8" t="s">
        <v>106</v>
      </c>
      <c r="B7" s="8">
        <f t="shared" si="2"/>
        <v>7</v>
      </c>
      <c r="C7" s="8">
        <f t="shared" si="3"/>
        <v>6</v>
      </c>
      <c r="D7" s="8">
        <f t="shared" si="4"/>
        <v>7</v>
      </c>
      <c r="E7" s="8">
        <f t="shared" si="5"/>
        <v>10</v>
      </c>
      <c r="F7" s="8">
        <f t="shared" si="6"/>
        <v>8</v>
      </c>
      <c r="G7" s="8">
        <f t="shared" si="7"/>
        <v>5</v>
      </c>
      <c r="H7" s="8">
        <f t="shared" si="8"/>
        <v>4</v>
      </c>
      <c r="I7" s="8">
        <f t="shared" si="9"/>
        <v>2</v>
      </c>
      <c r="J7" s="8">
        <f t="shared" si="10"/>
        <v>1</v>
      </c>
      <c r="K7" s="8">
        <f t="shared" si="11"/>
        <v>2</v>
      </c>
      <c r="L7" s="8">
        <f t="shared" si="12"/>
        <v>5</v>
      </c>
      <c r="M7" s="8">
        <f t="shared" si="13"/>
        <v>50</v>
      </c>
      <c r="N7" s="8">
        <f t="shared" si="14"/>
        <v>6</v>
      </c>
      <c r="O7" s="8">
        <f t="shared" si="15"/>
        <v>7</v>
      </c>
      <c r="P7" s="8">
        <f t="shared" si="15"/>
        <v>10</v>
      </c>
      <c r="Q7" s="8">
        <f t="shared" si="15"/>
        <v>8</v>
      </c>
      <c r="R7" s="8">
        <f t="shared" si="15"/>
        <v>5</v>
      </c>
      <c r="S7" s="8">
        <f t="shared" si="15"/>
        <v>4</v>
      </c>
      <c r="T7" s="8">
        <f t="shared" si="15"/>
        <v>2</v>
      </c>
      <c r="U7" s="8">
        <f t="shared" si="15"/>
        <v>1</v>
      </c>
      <c r="V7" s="8">
        <f t="shared" si="1"/>
        <v>2</v>
      </c>
      <c r="W7" s="8">
        <f t="shared" si="1"/>
        <v>5</v>
      </c>
      <c r="X7" s="8">
        <f t="shared" si="16"/>
        <v>50</v>
      </c>
      <c r="Y7" s="8">
        <f t="shared" si="17"/>
        <v>6</v>
      </c>
      <c r="Z7" s="8">
        <f>SUM(O7:U7)</f>
        <v>37</v>
      </c>
    </row>
    <row r="8" spans="1:26" x14ac:dyDescent="0.2">
      <c r="A8" s="8" t="s">
        <v>101</v>
      </c>
      <c r="B8" s="8">
        <f t="shared" si="2"/>
        <v>5</v>
      </c>
      <c r="C8" s="8">
        <f t="shared" si="3"/>
        <v>2</v>
      </c>
      <c r="D8" s="8">
        <f t="shared" si="4"/>
        <v>3</v>
      </c>
      <c r="E8" s="8">
        <f t="shared" si="5"/>
        <v>4</v>
      </c>
      <c r="F8" s="8">
        <f t="shared" si="6"/>
        <v>1</v>
      </c>
      <c r="G8" s="8">
        <f t="shared" si="7"/>
        <v>6</v>
      </c>
      <c r="H8" s="8">
        <f t="shared" si="8"/>
        <v>5</v>
      </c>
      <c r="I8" s="8">
        <f t="shared" si="9"/>
        <v>4</v>
      </c>
      <c r="J8" s="8">
        <f t="shared" si="10"/>
        <v>1</v>
      </c>
      <c r="K8" s="8">
        <f t="shared" si="11"/>
        <v>1</v>
      </c>
      <c r="L8" s="8">
        <f t="shared" si="12"/>
        <v>1</v>
      </c>
      <c r="M8" s="8">
        <f t="shared" si="13"/>
        <v>28</v>
      </c>
      <c r="N8" s="8">
        <f t="shared" si="14"/>
        <v>2</v>
      </c>
      <c r="O8" s="8">
        <f t="shared" si="15"/>
        <v>3</v>
      </c>
      <c r="P8" s="8">
        <f t="shared" si="15"/>
        <v>4</v>
      </c>
      <c r="Q8" s="8">
        <f t="shared" si="15"/>
        <v>1</v>
      </c>
      <c r="R8" s="8">
        <f t="shared" si="15"/>
        <v>6</v>
      </c>
      <c r="S8" s="8">
        <f t="shared" si="15"/>
        <v>5</v>
      </c>
      <c r="T8" s="8">
        <f t="shared" si="15"/>
        <v>4</v>
      </c>
      <c r="U8" s="8">
        <f t="shared" si="15"/>
        <v>1</v>
      </c>
      <c r="V8" s="8">
        <f t="shared" si="1"/>
        <v>1</v>
      </c>
      <c r="W8" s="8">
        <f t="shared" si="1"/>
        <v>1</v>
      </c>
      <c r="X8" s="8">
        <f t="shared" si="16"/>
        <v>28</v>
      </c>
      <c r="Y8" s="8">
        <f t="shared" si="17"/>
        <v>2</v>
      </c>
      <c r="Z8" s="8">
        <f>SUM(O8:U8)</f>
        <v>24</v>
      </c>
    </row>
    <row r="9" spans="1:26" x14ac:dyDescent="0.2">
      <c r="A9" s="8" t="s">
        <v>377</v>
      </c>
      <c r="B9" s="8">
        <f t="shared" si="2"/>
        <v>1</v>
      </c>
      <c r="C9" s="8">
        <f t="shared" si="3"/>
        <v>0</v>
      </c>
      <c r="D9" s="8">
        <f t="shared" si="4"/>
        <v>3</v>
      </c>
      <c r="E9" s="8">
        <f t="shared" si="5"/>
        <v>3</v>
      </c>
      <c r="F9" s="8">
        <f t="shared" si="6"/>
        <v>2</v>
      </c>
      <c r="G9" s="8">
        <f t="shared" si="7"/>
        <v>1</v>
      </c>
      <c r="H9" s="8">
        <f t="shared" si="8"/>
        <v>1</v>
      </c>
      <c r="I9" s="8">
        <f t="shared" si="9"/>
        <v>2</v>
      </c>
      <c r="J9" s="8">
        <f t="shared" si="10"/>
        <v>0</v>
      </c>
      <c r="K9" s="8">
        <f t="shared" si="11"/>
        <v>2</v>
      </c>
      <c r="L9" s="8">
        <f t="shared" si="12"/>
        <v>0</v>
      </c>
      <c r="M9" s="8">
        <f t="shared" si="13"/>
        <v>14</v>
      </c>
      <c r="N9" s="55">
        <f t="shared" ref="N9:Y9" si="18">SUM(C9:C11)</f>
        <v>2</v>
      </c>
      <c r="O9" s="56">
        <f t="shared" si="18"/>
        <v>8</v>
      </c>
      <c r="P9" s="56">
        <f t="shared" si="18"/>
        <v>4</v>
      </c>
      <c r="Q9" s="56">
        <f t="shared" si="18"/>
        <v>4</v>
      </c>
      <c r="R9" s="56">
        <f t="shared" si="18"/>
        <v>2</v>
      </c>
      <c r="S9" s="56">
        <f t="shared" si="18"/>
        <v>2</v>
      </c>
      <c r="T9" s="56">
        <f t="shared" si="18"/>
        <v>2</v>
      </c>
      <c r="U9" s="56">
        <f t="shared" si="18"/>
        <v>0</v>
      </c>
      <c r="V9" s="56">
        <f t="shared" si="18"/>
        <v>2</v>
      </c>
      <c r="W9" s="57">
        <f t="shared" si="18"/>
        <v>4</v>
      </c>
      <c r="X9" s="55">
        <f t="shared" si="18"/>
        <v>30</v>
      </c>
      <c r="Y9" s="56">
        <f t="shared" si="18"/>
        <v>2</v>
      </c>
      <c r="Z9" s="57">
        <f>SUM(O9:U9)</f>
        <v>22</v>
      </c>
    </row>
    <row r="10" spans="1:26" x14ac:dyDescent="0.2">
      <c r="A10" s="95" t="s">
        <v>102</v>
      </c>
      <c r="B10" s="8">
        <f t="shared" si="2"/>
        <v>0</v>
      </c>
      <c r="C10" s="8">
        <f t="shared" si="3"/>
        <v>1</v>
      </c>
      <c r="D10" s="8">
        <f t="shared" si="4"/>
        <v>2</v>
      </c>
      <c r="E10" s="8">
        <f t="shared" si="5"/>
        <v>1</v>
      </c>
      <c r="F10" s="8">
        <f t="shared" si="6"/>
        <v>0</v>
      </c>
      <c r="G10" s="8">
        <f t="shared" si="7"/>
        <v>1</v>
      </c>
      <c r="H10" s="8">
        <f t="shared" si="8"/>
        <v>1</v>
      </c>
      <c r="I10" s="8">
        <f t="shared" si="9"/>
        <v>0</v>
      </c>
      <c r="J10" s="8">
        <f t="shared" si="10"/>
        <v>0</v>
      </c>
      <c r="K10" s="8">
        <f t="shared" si="11"/>
        <v>0</v>
      </c>
      <c r="L10" s="8">
        <f t="shared" si="12"/>
        <v>3</v>
      </c>
      <c r="M10" s="8">
        <f>SUM(C10:L10)</f>
        <v>9</v>
      </c>
      <c r="N10" s="67"/>
      <c r="W10" s="68"/>
      <c r="X10" s="67"/>
      <c r="Z10" s="68"/>
    </row>
    <row r="11" spans="1:26" x14ac:dyDescent="0.2">
      <c r="A11" s="88" t="s">
        <v>130</v>
      </c>
      <c r="B11" s="8">
        <f t="shared" si="2"/>
        <v>0</v>
      </c>
      <c r="C11" s="8">
        <f t="shared" si="3"/>
        <v>1</v>
      </c>
      <c r="D11" s="8">
        <f t="shared" si="4"/>
        <v>3</v>
      </c>
      <c r="E11" s="8">
        <f t="shared" si="5"/>
        <v>0</v>
      </c>
      <c r="F11" s="8">
        <f t="shared" si="6"/>
        <v>2</v>
      </c>
      <c r="G11" s="8">
        <f t="shared" si="7"/>
        <v>0</v>
      </c>
      <c r="H11" s="8">
        <f t="shared" si="8"/>
        <v>0</v>
      </c>
      <c r="I11" s="8">
        <f t="shared" si="9"/>
        <v>0</v>
      </c>
      <c r="J11" s="8">
        <f t="shared" si="10"/>
        <v>0</v>
      </c>
      <c r="K11" s="8">
        <f t="shared" si="11"/>
        <v>0</v>
      </c>
      <c r="L11" s="8">
        <f t="shared" si="12"/>
        <v>1</v>
      </c>
      <c r="M11" s="8">
        <f t="shared" si="13"/>
        <v>7</v>
      </c>
      <c r="N11" s="58"/>
      <c r="O11" s="59"/>
      <c r="P11" s="59"/>
      <c r="Q11" s="59"/>
      <c r="R11" s="59"/>
      <c r="S11" s="59"/>
      <c r="T11" s="59"/>
      <c r="U11" s="59"/>
      <c r="V11" s="59"/>
      <c r="W11" s="60"/>
      <c r="X11" s="58"/>
      <c r="Y11" s="59"/>
      <c r="Z11" s="60"/>
    </row>
    <row r="12" spans="1:26" x14ac:dyDescent="0.2">
      <c r="A12" s="8" t="s">
        <v>151</v>
      </c>
      <c r="B12" s="8">
        <f t="shared" si="2"/>
        <v>0</v>
      </c>
      <c r="C12" s="8">
        <f t="shared" si="3"/>
        <v>1</v>
      </c>
      <c r="D12" s="8">
        <f t="shared" si="4"/>
        <v>4</v>
      </c>
      <c r="E12" s="8">
        <f t="shared" si="5"/>
        <v>0</v>
      </c>
      <c r="F12" s="8">
        <f t="shared" si="6"/>
        <v>0</v>
      </c>
      <c r="G12" s="8">
        <f t="shared" si="7"/>
        <v>0</v>
      </c>
      <c r="H12" s="8">
        <f t="shared" si="8"/>
        <v>0</v>
      </c>
      <c r="I12" s="8">
        <f t="shared" si="9"/>
        <v>0</v>
      </c>
      <c r="J12" s="8">
        <f t="shared" si="10"/>
        <v>0</v>
      </c>
      <c r="K12" s="8">
        <f t="shared" si="11"/>
        <v>0</v>
      </c>
      <c r="L12" s="8">
        <f t="shared" si="12"/>
        <v>0</v>
      </c>
      <c r="M12" s="8">
        <f t="shared" si="13"/>
        <v>5</v>
      </c>
      <c r="N12" s="55">
        <f t="shared" ref="N12:Y12" si="19">SUM(C12:C13)</f>
        <v>2</v>
      </c>
      <c r="O12" s="56">
        <f t="shared" si="19"/>
        <v>7</v>
      </c>
      <c r="P12" s="56">
        <f t="shared" si="19"/>
        <v>0</v>
      </c>
      <c r="Q12" s="56">
        <f t="shared" si="19"/>
        <v>2</v>
      </c>
      <c r="R12" s="56">
        <f t="shared" si="19"/>
        <v>0</v>
      </c>
      <c r="S12" s="56">
        <f t="shared" si="19"/>
        <v>0</v>
      </c>
      <c r="T12" s="56">
        <f t="shared" si="19"/>
        <v>0</v>
      </c>
      <c r="U12" s="56">
        <f t="shared" si="19"/>
        <v>0</v>
      </c>
      <c r="V12" s="56">
        <f t="shared" si="19"/>
        <v>0</v>
      </c>
      <c r="W12" s="57">
        <f t="shared" si="19"/>
        <v>1</v>
      </c>
      <c r="X12" s="55">
        <f t="shared" si="19"/>
        <v>12</v>
      </c>
      <c r="Y12" s="56">
        <f t="shared" si="19"/>
        <v>2</v>
      </c>
      <c r="Z12" s="57">
        <f>SUM(O12:U12)</f>
        <v>9</v>
      </c>
    </row>
    <row r="13" spans="1:26" x14ac:dyDescent="0.2">
      <c r="A13" s="88" t="s">
        <v>130</v>
      </c>
      <c r="B13" s="8">
        <f t="shared" si="2"/>
        <v>0</v>
      </c>
      <c r="C13" s="8">
        <f t="shared" si="3"/>
        <v>1</v>
      </c>
      <c r="D13" s="8">
        <f t="shared" si="4"/>
        <v>3</v>
      </c>
      <c r="E13" s="8">
        <f t="shared" si="5"/>
        <v>0</v>
      </c>
      <c r="F13" s="8">
        <f t="shared" si="6"/>
        <v>2</v>
      </c>
      <c r="G13" s="8">
        <f t="shared" si="7"/>
        <v>0</v>
      </c>
      <c r="H13" s="8">
        <f t="shared" si="8"/>
        <v>0</v>
      </c>
      <c r="I13" s="8">
        <f t="shared" si="9"/>
        <v>0</v>
      </c>
      <c r="J13" s="8">
        <f t="shared" si="10"/>
        <v>0</v>
      </c>
      <c r="K13" s="8">
        <f t="shared" si="11"/>
        <v>0</v>
      </c>
      <c r="L13" s="8">
        <f t="shared" si="12"/>
        <v>1</v>
      </c>
      <c r="M13" s="8">
        <f t="shared" si="13"/>
        <v>7</v>
      </c>
      <c r="N13" s="58"/>
      <c r="O13" s="59"/>
      <c r="P13" s="59"/>
      <c r="Q13" s="59"/>
      <c r="R13" s="59"/>
      <c r="S13" s="59"/>
      <c r="T13" s="59"/>
      <c r="U13" s="59"/>
      <c r="V13" s="59"/>
      <c r="W13" s="60"/>
      <c r="X13" s="58"/>
      <c r="Y13" s="59"/>
      <c r="Z13" s="60"/>
    </row>
    <row r="14" spans="1:26" x14ac:dyDescent="0.2">
      <c r="A14" s="8" t="s">
        <v>108</v>
      </c>
      <c r="B14" s="8">
        <f t="shared" si="2"/>
        <v>19</v>
      </c>
      <c r="C14" s="8">
        <f t="shared" si="3"/>
        <v>11</v>
      </c>
      <c r="D14" s="8">
        <f t="shared" si="4"/>
        <v>10</v>
      </c>
      <c r="E14" s="8">
        <f t="shared" si="5"/>
        <v>11</v>
      </c>
      <c r="F14" s="8">
        <f t="shared" si="6"/>
        <v>9</v>
      </c>
      <c r="G14" s="8">
        <f t="shared" si="7"/>
        <v>5</v>
      </c>
      <c r="H14" s="8">
        <f t="shared" si="8"/>
        <v>5</v>
      </c>
      <c r="I14" s="8">
        <f t="shared" si="9"/>
        <v>0</v>
      </c>
      <c r="J14" s="8">
        <f t="shared" si="10"/>
        <v>0</v>
      </c>
      <c r="K14" s="8">
        <f t="shared" si="11"/>
        <v>1</v>
      </c>
      <c r="L14" s="8">
        <f t="shared" si="12"/>
        <v>4</v>
      </c>
      <c r="M14" s="8">
        <f t="shared" si="13"/>
        <v>56</v>
      </c>
      <c r="N14" s="8">
        <f t="shared" si="14"/>
        <v>11</v>
      </c>
      <c r="O14" s="8">
        <f t="shared" ref="O14:U18" si="20">D14</f>
        <v>10</v>
      </c>
      <c r="P14" s="8">
        <f t="shared" si="20"/>
        <v>11</v>
      </c>
      <c r="Q14" s="8">
        <f t="shared" si="20"/>
        <v>9</v>
      </c>
      <c r="R14" s="8">
        <f t="shared" si="20"/>
        <v>5</v>
      </c>
      <c r="S14" s="8">
        <f t="shared" si="20"/>
        <v>5</v>
      </c>
      <c r="T14" s="8">
        <f t="shared" si="20"/>
        <v>0</v>
      </c>
      <c r="U14" s="8">
        <f t="shared" si="20"/>
        <v>0</v>
      </c>
      <c r="V14" s="8">
        <f t="shared" si="1"/>
        <v>1</v>
      </c>
      <c r="W14" s="8">
        <f t="shared" si="1"/>
        <v>4</v>
      </c>
      <c r="X14" s="8">
        <f t="shared" si="16"/>
        <v>56</v>
      </c>
      <c r="Y14" s="8">
        <f t="shared" si="17"/>
        <v>11</v>
      </c>
      <c r="Z14" s="8">
        <f t="shared" ref="Z14:Z19" si="21">SUM(O14:U14)</f>
        <v>40</v>
      </c>
    </row>
    <row r="15" spans="1:26" x14ac:dyDescent="0.2">
      <c r="A15" s="8" t="s">
        <v>48</v>
      </c>
      <c r="B15" s="8">
        <f t="shared" si="2"/>
        <v>9</v>
      </c>
      <c r="C15" s="8">
        <f t="shared" si="3"/>
        <v>3</v>
      </c>
      <c r="D15" s="8">
        <f t="shared" si="4"/>
        <v>5</v>
      </c>
      <c r="E15" s="8">
        <f t="shared" si="5"/>
        <v>4</v>
      </c>
      <c r="F15" s="8">
        <f t="shared" si="6"/>
        <v>5</v>
      </c>
      <c r="G15" s="8">
        <f t="shared" si="7"/>
        <v>2</v>
      </c>
      <c r="H15" s="8">
        <f t="shared" si="8"/>
        <v>3</v>
      </c>
      <c r="I15" s="8">
        <f t="shared" si="9"/>
        <v>2</v>
      </c>
      <c r="J15" s="8">
        <f t="shared" si="10"/>
        <v>2</v>
      </c>
      <c r="K15" s="8">
        <f t="shared" si="11"/>
        <v>3</v>
      </c>
      <c r="L15" s="8">
        <f t="shared" si="12"/>
        <v>3</v>
      </c>
      <c r="M15" s="8">
        <f t="shared" si="13"/>
        <v>32</v>
      </c>
      <c r="N15" s="8">
        <f t="shared" si="14"/>
        <v>3</v>
      </c>
      <c r="O15" s="8">
        <f t="shared" si="20"/>
        <v>5</v>
      </c>
      <c r="P15" s="8">
        <f t="shared" si="20"/>
        <v>4</v>
      </c>
      <c r="Q15" s="8">
        <f t="shared" si="20"/>
        <v>5</v>
      </c>
      <c r="R15" s="8">
        <f t="shared" si="20"/>
        <v>2</v>
      </c>
      <c r="S15" s="8">
        <f t="shared" si="20"/>
        <v>3</v>
      </c>
      <c r="T15" s="8">
        <f t="shared" si="20"/>
        <v>2</v>
      </c>
      <c r="U15" s="8">
        <f t="shared" si="20"/>
        <v>2</v>
      </c>
      <c r="V15" s="8">
        <f t="shared" si="1"/>
        <v>3</v>
      </c>
      <c r="W15" s="8">
        <f t="shared" si="1"/>
        <v>3</v>
      </c>
      <c r="X15" s="8">
        <f t="shared" si="16"/>
        <v>32</v>
      </c>
      <c r="Y15" s="8">
        <f t="shared" si="17"/>
        <v>3</v>
      </c>
      <c r="Z15" s="8">
        <f t="shared" si="21"/>
        <v>23</v>
      </c>
    </row>
    <row r="16" spans="1:26" x14ac:dyDescent="0.2">
      <c r="A16" s="8" t="s">
        <v>74</v>
      </c>
      <c r="B16" s="8">
        <f t="shared" si="2"/>
        <v>7</v>
      </c>
      <c r="C16" s="8">
        <f t="shared" si="3"/>
        <v>4</v>
      </c>
      <c r="D16" s="8">
        <f t="shared" si="4"/>
        <v>4</v>
      </c>
      <c r="E16" s="8">
        <f t="shared" si="5"/>
        <v>4</v>
      </c>
      <c r="F16" s="8">
        <f t="shared" si="6"/>
        <v>11</v>
      </c>
      <c r="G16" s="8">
        <f t="shared" si="7"/>
        <v>6</v>
      </c>
      <c r="H16" s="8">
        <f t="shared" si="8"/>
        <v>4</v>
      </c>
      <c r="I16" s="8">
        <f t="shared" si="9"/>
        <v>0</v>
      </c>
      <c r="J16" s="8">
        <f t="shared" si="10"/>
        <v>0</v>
      </c>
      <c r="K16" s="8">
        <f t="shared" si="11"/>
        <v>0</v>
      </c>
      <c r="L16" s="8">
        <f t="shared" si="12"/>
        <v>3</v>
      </c>
      <c r="M16" s="8">
        <f t="shared" si="13"/>
        <v>36</v>
      </c>
      <c r="N16" s="8">
        <f t="shared" si="14"/>
        <v>4</v>
      </c>
      <c r="O16" s="8">
        <f t="shared" si="20"/>
        <v>4</v>
      </c>
      <c r="P16" s="8">
        <f t="shared" si="20"/>
        <v>4</v>
      </c>
      <c r="Q16" s="8">
        <f t="shared" si="20"/>
        <v>11</v>
      </c>
      <c r="R16" s="8">
        <f t="shared" si="20"/>
        <v>6</v>
      </c>
      <c r="S16" s="8">
        <f t="shared" si="20"/>
        <v>4</v>
      </c>
      <c r="T16" s="8">
        <f t="shared" si="20"/>
        <v>0</v>
      </c>
      <c r="U16" s="8">
        <f t="shared" si="20"/>
        <v>0</v>
      </c>
      <c r="V16" s="8">
        <f t="shared" si="1"/>
        <v>0</v>
      </c>
      <c r="W16" s="8">
        <f t="shared" si="1"/>
        <v>3</v>
      </c>
      <c r="X16" s="8">
        <f t="shared" si="16"/>
        <v>36</v>
      </c>
      <c r="Y16" s="8">
        <f t="shared" si="17"/>
        <v>4</v>
      </c>
      <c r="Z16" s="8">
        <f t="shared" si="21"/>
        <v>29</v>
      </c>
    </row>
    <row r="17" spans="1:26" x14ac:dyDescent="0.2">
      <c r="A17" s="8" t="s">
        <v>143</v>
      </c>
      <c r="B17" s="8">
        <f t="shared" si="2"/>
        <v>0</v>
      </c>
      <c r="C17" s="8">
        <f t="shared" si="3"/>
        <v>9</v>
      </c>
      <c r="D17" s="8">
        <f t="shared" si="4"/>
        <v>2</v>
      </c>
      <c r="E17" s="8">
        <f t="shared" si="5"/>
        <v>4</v>
      </c>
      <c r="F17" s="8">
        <f t="shared" si="6"/>
        <v>2</v>
      </c>
      <c r="G17" s="8">
        <f t="shared" si="7"/>
        <v>0</v>
      </c>
      <c r="H17" s="8">
        <f t="shared" si="8"/>
        <v>1</v>
      </c>
      <c r="I17" s="8">
        <f t="shared" si="9"/>
        <v>0</v>
      </c>
      <c r="J17" s="8">
        <f t="shared" si="10"/>
        <v>0</v>
      </c>
      <c r="K17" s="8">
        <f t="shared" si="11"/>
        <v>0</v>
      </c>
      <c r="L17" s="8">
        <f t="shared" si="12"/>
        <v>2</v>
      </c>
      <c r="M17" s="8">
        <f t="shared" si="13"/>
        <v>20</v>
      </c>
      <c r="N17" s="8">
        <f t="shared" si="14"/>
        <v>9</v>
      </c>
      <c r="O17" s="8">
        <f t="shared" si="20"/>
        <v>2</v>
      </c>
      <c r="P17" s="8">
        <f t="shared" si="20"/>
        <v>4</v>
      </c>
      <c r="Q17" s="8">
        <f t="shared" si="20"/>
        <v>2</v>
      </c>
      <c r="R17" s="8">
        <f t="shared" si="20"/>
        <v>0</v>
      </c>
      <c r="S17" s="8">
        <f t="shared" si="20"/>
        <v>1</v>
      </c>
      <c r="T17" s="8">
        <f t="shared" si="20"/>
        <v>0</v>
      </c>
      <c r="U17" s="8">
        <f t="shared" si="20"/>
        <v>0</v>
      </c>
      <c r="V17" s="8">
        <f t="shared" si="1"/>
        <v>0</v>
      </c>
      <c r="W17" s="8">
        <f t="shared" si="1"/>
        <v>2</v>
      </c>
      <c r="X17" s="8">
        <f t="shared" si="16"/>
        <v>20</v>
      </c>
      <c r="Y17" s="8">
        <f t="shared" si="17"/>
        <v>9</v>
      </c>
      <c r="Z17" s="8">
        <f t="shared" si="21"/>
        <v>9</v>
      </c>
    </row>
    <row r="18" spans="1:26" x14ac:dyDescent="0.2">
      <c r="A18" s="8" t="s">
        <v>94</v>
      </c>
      <c r="B18" s="8">
        <f t="shared" si="2"/>
        <v>0</v>
      </c>
      <c r="C18" s="8">
        <f t="shared" si="3"/>
        <v>0</v>
      </c>
      <c r="D18" s="8">
        <f t="shared" si="4"/>
        <v>2</v>
      </c>
      <c r="E18" s="8">
        <f t="shared" si="5"/>
        <v>2</v>
      </c>
      <c r="F18" s="8">
        <f t="shared" si="6"/>
        <v>1</v>
      </c>
      <c r="G18" s="8">
        <f t="shared" si="7"/>
        <v>2</v>
      </c>
      <c r="H18" s="8">
        <f t="shared" si="8"/>
        <v>2</v>
      </c>
      <c r="I18" s="8">
        <f t="shared" si="9"/>
        <v>0</v>
      </c>
      <c r="J18" s="8">
        <f t="shared" si="10"/>
        <v>0</v>
      </c>
      <c r="K18" s="8">
        <f t="shared" si="11"/>
        <v>0</v>
      </c>
      <c r="L18" s="8">
        <f t="shared" si="12"/>
        <v>4</v>
      </c>
      <c r="M18" s="8">
        <f t="shared" si="13"/>
        <v>13</v>
      </c>
      <c r="N18" s="8">
        <f t="shared" si="14"/>
        <v>0</v>
      </c>
      <c r="O18" s="8">
        <f t="shared" si="20"/>
        <v>2</v>
      </c>
      <c r="P18" s="8">
        <f t="shared" si="20"/>
        <v>2</v>
      </c>
      <c r="Q18" s="8">
        <f t="shared" si="20"/>
        <v>1</v>
      </c>
      <c r="R18" s="8">
        <f t="shared" si="20"/>
        <v>2</v>
      </c>
      <c r="S18" s="8">
        <f t="shared" si="20"/>
        <v>2</v>
      </c>
      <c r="T18" s="8">
        <f t="shared" si="20"/>
        <v>0</v>
      </c>
      <c r="U18" s="8">
        <f t="shared" si="20"/>
        <v>0</v>
      </c>
      <c r="V18" s="8">
        <f t="shared" si="1"/>
        <v>0</v>
      </c>
      <c r="W18" s="8">
        <f t="shared" si="1"/>
        <v>4</v>
      </c>
      <c r="X18" s="8">
        <f t="shared" si="16"/>
        <v>13</v>
      </c>
      <c r="Y18" s="8">
        <f t="shared" si="17"/>
        <v>0</v>
      </c>
      <c r="Z18" s="8">
        <f t="shared" si="21"/>
        <v>9</v>
      </c>
    </row>
    <row r="19" spans="1:26" x14ac:dyDescent="0.2">
      <c r="A19" s="8" t="s">
        <v>34</v>
      </c>
      <c r="B19" s="8">
        <f t="shared" si="2"/>
        <v>2</v>
      </c>
      <c r="C19" s="8">
        <f t="shared" si="3"/>
        <v>2</v>
      </c>
      <c r="D19" s="8">
        <f t="shared" si="4"/>
        <v>2</v>
      </c>
      <c r="E19" s="8">
        <f t="shared" si="5"/>
        <v>2</v>
      </c>
      <c r="F19" s="8">
        <f t="shared" si="6"/>
        <v>3</v>
      </c>
      <c r="G19" s="8">
        <f t="shared" si="7"/>
        <v>3</v>
      </c>
      <c r="H19" s="8">
        <f t="shared" si="8"/>
        <v>0</v>
      </c>
      <c r="I19" s="8">
        <f t="shared" si="9"/>
        <v>1</v>
      </c>
      <c r="J19" s="8">
        <f t="shared" si="10"/>
        <v>2</v>
      </c>
      <c r="K19" s="8">
        <f t="shared" si="11"/>
        <v>2</v>
      </c>
      <c r="L19" s="8">
        <f t="shared" si="12"/>
        <v>2</v>
      </c>
      <c r="M19" s="8">
        <f t="shared" si="13"/>
        <v>19</v>
      </c>
      <c r="N19" s="55">
        <f t="shared" ref="N19:Y19" si="22">SUM(C19:C20)</f>
        <v>2</v>
      </c>
      <c r="O19" s="56">
        <f t="shared" si="22"/>
        <v>2</v>
      </c>
      <c r="P19" s="56">
        <f t="shared" si="22"/>
        <v>2</v>
      </c>
      <c r="Q19" s="56">
        <f t="shared" si="22"/>
        <v>4</v>
      </c>
      <c r="R19" s="56">
        <f t="shared" si="22"/>
        <v>3</v>
      </c>
      <c r="S19" s="56">
        <f t="shared" si="22"/>
        <v>0</v>
      </c>
      <c r="T19" s="56">
        <f t="shared" si="22"/>
        <v>1</v>
      </c>
      <c r="U19" s="56">
        <f t="shared" si="22"/>
        <v>2</v>
      </c>
      <c r="V19" s="56">
        <f t="shared" si="22"/>
        <v>2</v>
      </c>
      <c r="W19" s="57">
        <f t="shared" si="22"/>
        <v>2</v>
      </c>
      <c r="X19" s="55">
        <f t="shared" si="22"/>
        <v>20</v>
      </c>
      <c r="Y19" s="56">
        <f t="shared" si="22"/>
        <v>2</v>
      </c>
      <c r="Z19" s="57">
        <f t="shared" si="21"/>
        <v>14</v>
      </c>
    </row>
    <row r="20" spans="1:26" x14ac:dyDescent="0.2">
      <c r="A20" s="89" t="s">
        <v>295</v>
      </c>
      <c r="B20" s="8">
        <f t="shared" si="2"/>
        <v>0</v>
      </c>
      <c r="C20" s="8">
        <f t="shared" si="3"/>
        <v>0</v>
      </c>
      <c r="D20" s="8">
        <f t="shared" si="4"/>
        <v>0</v>
      </c>
      <c r="E20" s="8">
        <f t="shared" si="5"/>
        <v>0</v>
      </c>
      <c r="F20" s="8">
        <f t="shared" si="6"/>
        <v>1</v>
      </c>
      <c r="G20" s="8">
        <f t="shared" si="7"/>
        <v>0</v>
      </c>
      <c r="H20" s="8">
        <f t="shared" si="8"/>
        <v>0</v>
      </c>
      <c r="I20" s="8">
        <f t="shared" si="9"/>
        <v>0</v>
      </c>
      <c r="J20" s="8">
        <f t="shared" si="10"/>
        <v>0</v>
      </c>
      <c r="K20" s="8">
        <f t="shared" si="11"/>
        <v>0</v>
      </c>
      <c r="L20" s="8">
        <f t="shared" si="12"/>
        <v>0</v>
      </c>
      <c r="M20" s="8">
        <f t="shared" si="13"/>
        <v>1</v>
      </c>
      <c r="N20" s="58"/>
      <c r="O20" s="59"/>
      <c r="P20" s="59"/>
      <c r="Q20" s="59"/>
      <c r="R20" s="59"/>
      <c r="S20" s="59"/>
      <c r="T20" s="59"/>
      <c r="U20" s="59"/>
      <c r="V20" s="59"/>
      <c r="W20" s="60"/>
      <c r="X20" s="58"/>
      <c r="Y20" s="59"/>
      <c r="Z20" s="60"/>
    </row>
    <row r="21" spans="1:26" x14ac:dyDescent="0.2">
      <c r="A21" s="8" t="s">
        <v>110</v>
      </c>
      <c r="B21" s="8">
        <f t="shared" si="2"/>
        <v>0</v>
      </c>
      <c r="C21" s="8">
        <f t="shared" si="3"/>
        <v>0</v>
      </c>
      <c r="D21" s="8">
        <f t="shared" si="4"/>
        <v>0</v>
      </c>
      <c r="E21" s="8">
        <f t="shared" si="5"/>
        <v>0</v>
      </c>
      <c r="F21" s="8">
        <f t="shared" si="6"/>
        <v>1</v>
      </c>
      <c r="G21" s="8">
        <f t="shared" si="7"/>
        <v>1</v>
      </c>
      <c r="H21" s="8">
        <f t="shared" si="8"/>
        <v>2</v>
      </c>
      <c r="I21" s="8">
        <f t="shared" si="9"/>
        <v>0</v>
      </c>
      <c r="J21" s="8">
        <f t="shared" si="10"/>
        <v>0</v>
      </c>
      <c r="K21" s="8">
        <f t="shared" si="11"/>
        <v>0</v>
      </c>
      <c r="L21" s="8">
        <f t="shared" si="12"/>
        <v>0</v>
      </c>
      <c r="M21" s="8">
        <f t="shared" si="13"/>
        <v>4</v>
      </c>
      <c r="N21" s="8">
        <f t="shared" si="14"/>
        <v>0</v>
      </c>
      <c r="O21" s="8">
        <f t="shared" ref="O21:U21" si="23">D21</f>
        <v>0</v>
      </c>
      <c r="P21" s="8">
        <f t="shared" si="23"/>
        <v>0</v>
      </c>
      <c r="Q21" s="8">
        <f t="shared" si="23"/>
        <v>1</v>
      </c>
      <c r="R21" s="8">
        <f t="shared" si="23"/>
        <v>1</v>
      </c>
      <c r="S21" s="8">
        <f t="shared" si="23"/>
        <v>2</v>
      </c>
      <c r="T21" s="8">
        <f t="shared" si="23"/>
        <v>0</v>
      </c>
      <c r="U21" s="8">
        <f t="shared" si="23"/>
        <v>0</v>
      </c>
      <c r="V21" s="8">
        <f t="shared" si="1"/>
        <v>0</v>
      </c>
      <c r="W21" s="8">
        <f t="shared" si="1"/>
        <v>0</v>
      </c>
      <c r="X21" s="8">
        <f t="shared" si="16"/>
        <v>4</v>
      </c>
      <c r="Y21" s="8">
        <f t="shared" si="17"/>
        <v>0</v>
      </c>
      <c r="Z21" s="8">
        <f>SUM(O21:U21)</f>
        <v>4</v>
      </c>
    </row>
    <row r="22" spans="1:26" x14ac:dyDescent="0.2">
      <c r="A22" s="82" t="s">
        <v>353</v>
      </c>
      <c r="B22" s="8">
        <f t="shared" si="2"/>
        <v>0</v>
      </c>
      <c r="C22" s="8">
        <f t="shared" si="3"/>
        <v>0</v>
      </c>
      <c r="D22" s="8">
        <f t="shared" si="4"/>
        <v>0</v>
      </c>
      <c r="E22" s="8">
        <f t="shared" si="5"/>
        <v>0</v>
      </c>
      <c r="F22" s="8">
        <f t="shared" si="6"/>
        <v>0</v>
      </c>
      <c r="G22" s="8">
        <f t="shared" si="7"/>
        <v>0</v>
      </c>
      <c r="H22" s="8">
        <f t="shared" si="8"/>
        <v>0</v>
      </c>
      <c r="I22" s="8">
        <f t="shared" si="9"/>
        <v>0</v>
      </c>
      <c r="J22" s="8">
        <f t="shared" si="10"/>
        <v>0</v>
      </c>
      <c r="K22" s="8">
        <f t="shared" si="11"/>
        <v>0</v>
      </c>
      <c r="L22" s="8">
        <f t="shared" si="12"/>
        <v>0</v>
      </c>
      <c r="M22" s="8">
        <f t="shared" si="13"/>
        <v>0</v>
      </c>
      <c r="N22" s="55">
        <f t="shared" ref="N22:Y22" si="24">SUM(C22:C23)</f>
        <v>0</v>
      </c>
      <c r="O22" s="56">
        <f t="shared" si="24"/>
        <v>0</v>
      </c>
      <c r="P22" s="56">
        <f t="shared" si="24"/>
        <v>0</v>
      </c>
      <c r="Q22" s="56">
        <f t="shared" si="24"/>
        <v>1</v>
      </c>
      <c r="R22" s="56">
        <f t="shared" si="24"/>
        <v>0</v>
      </c>
      <c r="S22" s="56">
        <f t="shared" si="24"/>
        <v>0</v>
      </c>
      <c r="T22" s="56">
        <f t="shared" si="24"/>
        <v>0</v>
      </c>
      <c r="U22" s="56">
        <f t="shared" si="24"/>
        <v>0</v>
      </c>
      <c r="V22" s="56">
        <f t="shared" si="24"/>
        <v>0</v>
      </c>
      <c r="W22" s="57">
        <f t="shared" si="24"/>
        <v>0</v>
      </c>
      <c r="X22" s="55">
        <f t="shared" si="24"/>
        <v>1</v>
      </c>
      <c r="Y22" s="56">
        <f t="shared" si="24"/>
        <v>0</v>
      </c>
      <c r="Z22" s="57">
        <f>SUM(O22:U22)</f>
        <v>1</v>
      </c>
    </row>
    <row r="23" spans="1:26" x14ac:dyDescent="0.2">
      <c r="A23" s="89" t="s">
        <v>295</v>
      </c>
      <c r="B23" s="8">
        <f t="shared" si="2"/>
        <v>0</v>
      </c>
      <c r="C23" s="8">
        <f t="shared" si="3"/>
        <v>0</v>
      </c>
      <c r="D23" s="8">
        <f t="shared" si="4"/>
        <v>0</v>
      </c>
      <c r="E23" s="8">
        <f t="shared" si="5"/>
        <v>0</v>
      </c>
      <c r="F23" s="8">
        <f t="shared" si="6"/>
        <v>1</v>
      </c>
      <c r="G23" s="8">
        <f t="shared" si="7"/>
        <v>0</v>
      </c>
      <c r="H23" s="8">
        <f t="shared" si="8"/>
        <v>0</v>
      </c>
      <c r="I23" s="8">
        <f t="shared" si="9"/>
        <v>0</v>
      </c>
      <c r="J23" s="8">
        <f t="shared" si="10"/>
        <v>0</v>
      </c>
      <c r="K23" s="8">
        <f t="shared" si="11"/>
        <v>0</v>
      </c>
      <c r="L23" s="8">
        <f t="shared" si="12"/>
        <v>0</v>
      </c>
      <c r="M23" s="8">
        <f t="shared" si="13"/>
        <v>1</v>
      </c>
      <c r="N23" s="58"/>
      <c r="O23" s="59"/>
      <c r="P23" s="59"/>
      <c r="Q23" s="59"/>
      <c r="R23" s="59"/>
      <c r="S23" s="59"/>
      <c r="T23" s="59"/>
      <c r="U23" s="59"/>
      <c r="V23" s="59"/>
      <c r="W23" s="60"/>
      <c r="X23" s="58"/>
      <c r="Y23" s="59"/>
      <c r="Z23" s="60"/>
    </row>
    <row r="24" spans="1:26" x14ac:dyDescent="0.2">
      <c r="A24" s="90" t="s">
        <v>272</v>
      </c>
      <c r="B24" s="8">
        <f t="shared" si="2"/>
        <v>0</v>
      </c>
      <c r="C24" s="8">
        <f t="shared" si="3"/>
        <v>0</v>
      </c>
      <c r="D24" s="8">
        <f t="shared" si="4"/>
        <v>0</v>
      </c>
      <c r="E24" s="8">
        <f t="shared" si="5"/>
        <v>0</v>
      </c>
      <c r="F24" s="8">
        <f t="shared" si="6"/>
        <v>0</v>
      </c>
      <c r="G24" s="8">
        <f t="shared" si="7"/>
        <v>0</v>
      </c>
      <c r="H24" s="8">
        <f t="shared" si="8"/>
        <v>0</v>
      </c>
      <c r="I24" s="8">
        <f t="shared" si="9"/>
        <v>0</v>
      </c>
      <c r="J24" s="8">
        <f t="shared" si="10"/>
        <v>0</v>
      </c>
      <c r="K24" s="8">
        <f t="shared" si="11"/>
        <v>0</v>
      </c>
      <c r="L24" s="8">
        <f t="shared" si="12"/>
        <v>0</v>
      </c>
      <c r="M24" s="8">
        <f t="shared" si="13"/>
        <v>0</v>
      </c>
      <c r="N24" s="8">
        <f t="shared" si="14"/>
        <v>0</v>
      </c>
      <c r="O24" s="8">
        <f t="shared" ref="O24:W25" si="25">D24</f>
        <v>0</v>
      </c>
      <c r="P24" s="8">
        <f t="shared" si="25"/>
        <v>0</v>
      </c>
      <c r="Q24" s="8">
        <f t="shared" si="25"/>
        <v>0</v>
      </c>
      <c r="R24" s="8">
        <f t="shared" si="25"/>
        <v>0</v>
      </c>
      <c r="S24" s="8">
        <f t="shared" si="25"/>
        <v>0</v>
      </c>
      <c r="T24" s="8">
        <f t="shared" si="25"/>
        <v>0</v>
      </c>
      <c r="U24" s="8">
        <f t="shared" si="25"/>
        <v>0</v>
      </c>
      <c r="V24" s="8">
        <f t="shared" si="25"/>
        <v>0</v>
      </c>
      <c r="W24" s="8">
        <f t="shared" si="25"/>
        <v>0</v>
      </c>
      <c r="X24" s="8">
        <f t="shared" si="16"/>
        <v>0</v>
      </c>
      <c r="Y24" s="8">
        <f t="shared" si="17"/>
        <v>0</v>
      </c>
      <c r="Z24" s="8">
        <f>SUM(O24:U24)</f>
        <v>0</v>
      </c>
    </row>
    <row r="25" spans="1:26" x14ac:dyDescent="0.2">
      <c r="A25" s="90" t="s">
        <v>244</v>
      </c>
      <c r="B25" s="8">
        <f t="shared" si="2"/>
        <v>0</v>
      </c>
      <c r="C25" s="8">
        <f t="shared" si="3"/>
        <v>0</v>
      </c>
      <c r="D25" s="8">
        <f t="shared" si="4"/>
        <v>0</v>
      </c>
      <c r="E25" s="8">
        <f t="shared" si="5"/>
        <v>0</v>
      </c>
      <c r="F25" s="8">
        <f t="shared" si="6"/>
        <v>0</v>
      </c>
      <c r="G25" s="8">
        <f t="shared" si="7"/>
        <v>0</v>
      </c>
      <c r="H25" s="8">
        <f t="shared" si="8"/>
        <v>0</v>
      </c>
      <c r="I25" s="8">
        <f t="shared" si="9"/>
        <v>0</v>
      </c>
      <c r="J25" s="8">
        <f t="shared" si="10"/>
        <v>0</v>
      </c>
      <c r="K25" s="8">
        <f t="shared" si="11"/>
        <v>0</v>
      </c>
      <c r="L25" s="8">
        <f t="shared" si="12"/>
        <v>0</v>
      </c>
      <c r="M25" s="8">
        <f t="shared" si="13"/>
        <v>0</v>
      </c>
      <c r="N25" s="8">
        <f t="shared" si="14"/>
        <v>0</v>
      </c>
      <c r="O25" s="8">
        <f t="shared" si="25"/>
        <v>0</v>
      </c>
      <c r="P25" s="8">
        <f t="shared" si="25"/>
        <v>0</v>
      </c>
      <c r="Q25" s="8">
        <f t="shared" si="25"/>
        <v>0</v>
      </c>
      <c r="R25" s="8">
        <f t="shared" si="25"/>
        <v>0</v>
      </c>
      <c r="S25" s="8">
        <f t="shared" si="25"/>
        <v>0</v>
      </c>
      <c r="T25" s="8">
        <f t="shared" si="25"/>
        <v>0</v>
      </c>
      <c r="U25" s="8">
        <f t="shared" si="25"/>
        <v>0</v>
      </c>
      <c r="V25" s="8">
        <f t="shared" si="25"/>
        <v>0</v>
      </c>
      <c r="W25" s="8">
        <f t="shared" si="25"/>
        <v>0</v>
      </c>
      <c r="X25" s="8">
        <f t="shared" si="16"/>
        <v>0</v>
      </c>
      <c r="Y25" s="8">
        <f t="shared" si="17"/>
        <v>0</v>
      </c>
      <c r="Z25" s="8">
        <f>SUM(O25:U25)</f>
        <v>0</v>
      </c>
    </row>
    <row r="26" spans="1:26" x14ac:dyDescent="0.2">
      <c r="A26" s="8" t="s">
        <v>202</v>
      </c>
      <c r="B26" s="8">
        <f t="shared" ref="B26:Z26" si="26">SUM(B5:B25)</f>
        <v>52</v>
      </c>
      <c r="C26" s="8">
        <f t="shared" si="26"/>
        <v>44</v>
      </c>
      <c r="D26" s="8">
        <f t="shared" si="26"/>
        <v>53</v>
      </c>
      <c r="E26" s="8">
        <f t="shared" si="26"/>
        <v>49</v>
      </c>
      <c r="F26" s="8">
        <f t="shared" si="26"/>
        <v>51</v>
      </c>
      <c r="G26" s="8">
        <f t="shared" si="26"/>
        <v>36</v>
      </c>
      <c r="H26" s="8">
        <f t="shared" si="26"/>
        <v>29</v>
      </c>
      <c r="I26" s="8">
        <f>SUM(I5:I25)</f>
        <v>13</v>
      </c>
      <c r="J26" s="8">
        <f>SUM(J5:J25)</f>
        <v>10</v>
      </c>
      <c r="K26" s="8">
        <f t="shared" si="26"/>
        <v>11</v>
      </c>
      <c r="L26" s="8">
        <f t="shared" si="26"/>
        <v>34</v>
      </c>
      <c r="M26" s="8">
        <f t="shared" si="26"/>
        <v>330</v>
      </c>
      <c r="X26" s="8">
        <f t="shared" si="26"/>
        <v>330</v>
      </c>
      <c r="Y26" s="8">
        <f t="shared" si="26"/>
        <v>44</v>
      </c>
      <c r="Z26" s="8">
        <f t="shared" si="26"/>
        <v>241</v>
      </c>
    </row>
    <row r="29" spans="1:26" x14ac:dyDescent="0.2">
      <c r="A29" s="3" t="s">
        <v>314</v>
      </c>
    </row>
    <row r="30" spans="1:26" x14ac:dyDescent="0.2">
      <c r="A30" s="88" t="s">
        <v>130</v>
      </c>
      <c r="B30" s="8">
        <f>COUNTIF('GWDCA-CCCA'!V$6:V$37,$A30)</f>
        <v>0</v>
      </c>
      <c r="C30" s="8">
        <f>COUNTIF('GWDCA-CCCA'!E$6:E$37,$A30)</f>
        <v>1</v>
      </c>
      <c r="D30" s="8">
        <f>COUNTIF('GWDCA-CCCA'!F$6:F$37,$A30)</f>
        <v>3</v>
      </c>
      <c r="E30" s="8">
        <f>COUNTIF('GWDCA-CCCA'!G$6:G$37,$A30)</f>
        <v>0</v>
      </c>
      <c r="F30" s="8">
        <f>COUNTIF('GWDCA-CCCA'!H$6:H$37,$A30)</f>
        <v>2</v>
      </c>
      <c r="G30" s="8">
        <f>COUNTIF('GWDCA-CCCA'!I$6:I$37,$A30)</f>
        <v>0</v>
      </c>
      <c r="H30" s="8">
        <f>COUNTIF('GWDCA-CCCA'!J$6:J$37,$A30)</f>
        <v>0</v>
      </c>
      <c r="K30" s="8">
        <f>COUNTIF('GWDCA-CCCA'!S$6:S$37,$A30)</f>
        <v>0</v>
      </c>
      <c r="L30" s="8">
        <f>COUNTIF('GWDCA-CCCA'!T$6:T$37,$A30)</f>
        <v>1</v>
      </c>
      <c r="M30" s="8">
        <f>SUM(C30:L30)</f>
        <v>7</v>
      </c>
    </row>
    <row r="31" spans="1:26" x14ac:dyDescent="0.2">
      <c r="A31" s="89" t="s">
        <v>295</v>
      </c>
      <c r="B31" s="59">
        <f>COUNTIF('GWDCA-CCCA'!V$6:V$37,$A31)</f>
        <v>0</v>
      </c>
      <c r="C31" s="59">
        <f>COUNTIF('GWDCA-CCCA'!E$6:E$37,$A31)</f>
        <v>0</v>
      </c>
      <c r="D31" s="59">
        <f>COUNTIF('GWDCA-CCCA'!F$6:F$37,$A31)</f>
        <v>0</v>
      </c>
      <c r="E31" s="59">
        <f>COUNTIF('GWDCA-CCCA'!G$6:G$37,$A31)</f>
        <v>0</v>
      </c>
      <c r="F31" s="59">
        <f>COUNTIF('GWDCA-CCCA'!H$6:H$37,$A31)</f>
        <v>1</v>
      </c>
      <c r="G31" s="59">
        <f>COUNTIF('GWDCA-CCCA'!I$6:I$37,$A31)</f>
        <v>0</v>
      </c>
      <c r="H31" s="59">
        <f>COUNTIF('GWDCA-CCCA'!J$6:J$37,$A31)</f>
        <v>0</v>
      </c>
      <c r="I31" s="59"/>
      <c r="J31" s="59"/>
      <c r="K31" s="59">
        <f>COUNTIF('GWDCA-CCCA'!S$6:S$37,$A31)</f>
        <v>0</v>
      </c>
      <c r="L31" s="59">
        <f>COUNTIF('GWDCA-CCCA'!T$6:T$37,$A31)</f>
        <v>0</v>
      </c>
      <c r="M31" s="59">
        <f>SUM(C31:L31)</f>
        <v>1</v>
      </c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6" x14ac:dyDescent="0.2">
      <c r="B32" s="8">
        <f>SUM(B30:B31)</f>
        <v>0</v>
      </c>
      <c r="C32" s="8">
        <f t="shared" ref="C32:M32" si="27">SUM(C30:C31)</f>
        <v>1</v>
      </c>
      <c r="D32" s="8">
        <f t="shared" si="27"/>
        <v>3</v>
      </c>
      <c r="E32" s="8">
        <f t="shared" si="27"/>
        <v>0</v>
      </c>
      <c r="F32" s="8">
        <f t="shared" si="27"/>
        <v>3</v>
      </c>
      <c r="G32" s="8">
        <f t="shared" si="27"/>
        <v>0</v>
      </c>
      <c r="H32" s="8">
        <f t="shared" si="27"/>
        <v>0</v>
      </c>
      <c r="K32" s="8">
        <f t="shared" si="27"/>
        <v>0</v>
      </c>
      <c r="L32" s="8">
        <f t="shared" si="27"/>
        <v>1</v>
      </c>
      <c r="M32" s="8">
        <f t="shared" si="27"/>
        <v>8</v>
      </c>
    </row>
    <row r="34" spans="1:13" x14ac:dyDescent="0.2">
      <c r="A34" s="8" t="s">
        <v>352</v>
      </c>
      <c r="B34" s="8">
        <f>B26-B32</f>
        <v>52</v>
      </c>
      <c r="C34" s="8">
        <f t="shared" ref="C34:M34" si="28">C26-C32</f>
        <v>43</v>
      </c>
      <c r="D34" s="8">
        <f t="shared" si="28"/>
        <v>50</v>
      </c>
      <c r="E34" s="8">
        <f t="shared" si="28"/>
        <v>49</v>
      </c>
      <c r="F34" s="8">
        <f t="shared" si="28"/>
        <v>48</v>
      </c>
      <c r="G34" s="8">
        <f t="shared" si="28"/>
        <v>36</v>
      </c>
      <c r="H34" s="8">
        <f t="shared" si="28"/>
        <v>29</v>
      </c>
      <c r="K34" s="8">
        <f t="shared" si="28"/>
        <v>11</v>
      </c>
      <c r="L34" s="8">
        <f t="shared" si="28"/>
        <v>33</v>
      </c>
      <c r="M34" s="8">
        <f t="shared" si="28"/>
        <v>322</v>
      </c>
    </row>
  </sheetData>
  <pageMargins left="0.75" right="0.75" top="1" bottom="1" header="0.5" footer="0.5"/>
  <pageSetup paperSize="9" orientation="landscape" r:id="rId1"/>
  <headerFooter alignWithMargins="0">
    <oddHeader>&amp;LCricket Competition Premiers of the NSW Central Coast&amp;R&amp;A</oddHeader>
    <oddFooter>&amp;L&amp;F&amp;CPrepared by John Moriarty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workbookViewId="0"/>
  </sheetViews>
  <sheetFormatPr defaultColWidth="9.140625" defaultRowHeight="11.25" x14ac:dyDescent="0.2"/>
  <cols>
    <col min="1" max="1" width="14.7109375" style="8" customWidth="1"/>
    <col min="2" max="16" width="4.7109375" style="8" customWidth="1"/>
    <col min="17" max="18" width="5.7109375" style="8" customWidth="1"/>
    <col min="19" max="19" width="6.7109375" style="8" customWidth="1"/>
    <col min="20" max="21" width="5.7109375" style="8" customWidth="1"/>
    <col min="22" max="16384" width="9.140625" style="8"/>
  </cols>
  <sheetData>
    <row r="1" spans="1:16" x14ac:dyDescent="0.2">
      <c r="A1" s="8" t="s">
        <v>349</v>
      </c>
      <c r="B1" s="8" t="s">
        <v>218</v>
      </c>
      <c r="F1" s="8" t="s">
        <v>219</v>
      </c>
      <c r="H1" s="8" t="s">
        <v>220</v>
      </c>
      <c r="I1" s="8" t="s">
        <v>221</v>
      </c>
      <c r="K1" s="8" t="s">
        <v>212</v>
      </c>
      <c r="N1" s="8" t="s">
        <v>212</v>
      </c>
    </row>
    <row r="2" spans="1:16" ht="22.5" x14ac:dyDescent="0.2">
      <c r="A2" s="32"/>
      <c r="B2" s="54" t="s">
        <v>208</v>
      </c>
      <c r="C2" s="54" t="s">
        <v>200</v>
      </c>
      <c r="D2" s="54" t="s">
        <v>203</v>
      </c>
      <c r="E2" s="54" t="s">
        <v>204</v>
      </c>
      <c r="F2" s="54" t="s">
        <v>200</v>
      </c>
      <c r="G2" s="54" t="s">
        <v>203</v>
      </c>
      <c r="H2" s="54" t="s">
        <v>200</v>
      </c>
      <c r="I2" s="54" t="s">
        <v>200</v>
      </c>
      <c r="J2" s="32" t="s">
        <v>323</v>
      </c>
      <c r="K2" s="54" t="s">
        <v>211</v>
      </c>
      <c r="L2" s="54" t="s">
        <v>200</v>
      </c>
      <c r="M2" s="54" t="s">
        <v>213</v>
      </c>
      <c r="N2" s="54" t="s">
        <v>211</v>
      </c>
      <c r="O2" s="54" t="s">
        <v>200</v>
      </c>
      <c r="P2" s="54" t="s">
        <v>213</v>
      </c>
    </row>
    <row r="4" spans="1:16" x14ac:dyDescent="0.2">
      <c r="A4" s="8" t="s">
        <v>48</v>
      </c>
      <c r="B4" s="8">
        <f>COUNTIF('1899-1970'!H$77:H$124,$A4)</f>
        <v>0</v>
      </c>
      <c r="C4" s="8">
        <f>COUNTIF('1899-1970'!E$77:E$124,$A4)</f>
        <v>5</v>
      </c>
      <c r="D4" s="8">
        <f>COUNTIF('1899-1970'!F$77:F$124,$A4)</f>
        <v>0</v>
      </c>
      <c r="E4" s="8">
        <f>COUNTIF('1899-1970'!G$77:G$124,$A4)</f>
        <v>1</v>
      </c>
      <c r="F4" s="8">
        <f>COUNTIF('1899-1970'!E$16:E$62,$A4)</f>
        <v>1</v>
      </c>
      <c r="G4" s="8">
        <f>COUNTIF('1899-1970'!F$16:F$62,$A4)</f>
        <v>0</v>
      </c>
      <c r="J4" s="8" t="s">
        <v>215</v>
      </c>
      <c r="K4" s="8">
        <f t="shared" ref="K4:K42" si="0">SUM(C4:I4)</f>
        <v>7</v>
      </c>
      <c r="L4" s="8">
        <f t="shared" ref="L4:L42" si="1">C4+F4+H4+I4</f>
        <v>6</v>
      </c>
      <c r="M4" s="8">
        <f t="shared" ref="M4:M42" si="2">D4+E4+G4</f>
        <v>1</v>
      </c>
      <c r="N4" s="8">
        <f>K4</f>
        <v>7</v>
      </c>
      <c r="O4" s="8">
        <f>L4</f>
        <v>6</v>
      </c>
      <c r="P4" s="8">
        <f>M4</f>
        <v>1</v>
      </c>
    </row>
    <row r="5" spans="1:16" x14ac:dyDescent="0.2">
      <c r="A5" s="8" t="s">
        <v>90</v>
      </c>
      <c r="B5" s="8">
        <f>COUNTIF('1899-1970'!H$77:H$124,$A5)</f>
        <v>3</v>
      </c>
      <c r="C5" s="8">
        <f>COUNTIF('1899-1970'!E$77:E$124,$A5)</f>
        <v>8</v>
      </c>
      <c r="D5" s="8">
        <f>COUNTIF('1899-1970'!F$77:F$124,$A5)</f>
        <v>5</v>
      </c>
      <c r="E5" s="8">
        <f>COUNTIF('1899-1970'!G$77:G$124,$A5)</f>
        <v>1</v>
      </c>
      <c r="F5" s="8">
        <f>COUNTIF('1899-1970'!E$16:E$62,$A5)</f>
        <v>0</v>
      </c>
      <c r="G5" s="8">
        <f>COUNTIF('1899-1970'!F$16:F$62,$A5)</f>
        <v>0</v>
      </c>
      <c r="J5" s="8" t="s">
        <v>321</v>
      </c>
      <c r="K5" s="8">
        <f t="shared" si="0"/>
        <v>14</v>
      </c>
      <c r="L5" s="8">
        <f t="shared" si="1"/>
        <v>8</v>
      </c>
      <c r="M5" s="8">
        <f t="shared" si="2"/>
        <v>6</v>
      </c>
      <c r="N5" s="55">
        <f>SUM(K5:K6)</f>
        <v>15</v>
      </c>
      <c r="O5" s="56">
        <f>SUM(L5:L6)</f>
        <v>8</v>
      </c>
      <c r="P5" s="57">
        <f>SUM(M5:M6)</f>
        <v>7</v>
      </c>
    </row>
    <row r="6" spans="1:16" x14ac:dyDescent="0.2">
      <c r="A6" s="8" t="s">
        <v>104</v>
      </c>
      <c r="B6" s="8">
        <f>COUNTIF('1899-1970'!H$77:H$124,$A6)</f>
        <v>0</v>
      </c>
      <c r="C6" s="8">
        <f>COUNTIF('1899-1970'!E$77:E$124,$A6)</f>
        <v>0</v>
      </c>
      <c r="D6" s="8">
        <f>COUNTIF('1899-1970'!F$77:F$124,$A6)</f>
        <v>1</v>
      </c>
      <c r="E6" s="8">
        <f>COUNTIF('1899-1970'!G$77:G$124,$A6)</f>
        <v>0</v>
      </c>
      <c r="F6" s="8">
        <f>COUNTIF('1899-1970'!E$16:E$62,$A6)</f>
        <v>0</v>
      </c>
      <c r="G6" s="8">
        <f>COUNTIF('1899-1970'!F$16:F$62,$A6)</f>
        <v>0</v>
      </c>
      <c r="J6" s="8" t="s">
        <v>322</v>
      </c>
      <c r="K6" s="8">
        <f t="shared" si="0"/>
        <v>1</v>
      </c>
      <c r="L6" s="8">
        <f t="shared" si="1"/>
        <v>0</v>
      </c>
      <c r="M6" s="8">
        <f t="shared" si="2"/>
        <v>1</v>
      </c>
      <c r="N6" s="58"/>
      <c r="O6" s="59"/>
      <c r="P6" s="60"/>
    </row>
    <row r="7" spans="1:16" x14ac:dyDescent="0.2">
      <c r="A7" s="8" t="s">
        <v>106</v>
      </c>
      <c r="B7" s="8">
        <f>COUNTIF('1899-1970'!H$77:H$124,$A7)</f>
        <v>0</v>
      </c>
      <c r="C7" s="8">
        <f>COUNTIF('1899-1970'!E$77:E$124,$A7)</f>
        <v>1</v>
      </c>
      <c r="D7" s="8">
        <f>COUNTIF('1899-1970'!F$77:F$124,$A7)</f>
        <v>0</v>
      </c>
      <c r="E7" s="8">
        <f>COUNTIF('1899-1970'!G$77:G$124,$A7)</f>
        <v>0</v>
      </c>
      <c r="F7" s="8">
        <f>COUNTIF('1899-1970'!E$16:E$62,$A7)</f>
        <v>0</v>
      </c>
      <c r="G7" s="8">
        <f>COUNTIF('1899-1970'!F$16:F$62,$A7)</f>
        <v>0</v>
      </c>
      <c r="J7" s="8" t="s">
        <v>319</v>
      </c>
      <c r="K7" s="8">
        <f t="shared" si="0"/>
        <v>1</v>
      </c>
      <c r="L7" s="8">
        <f t="shared" si="1"/>
        <v>1</v>
      </c>
      <c r="M7" s="8">
        <f t="shared" si="2"/>
        <v>0</v>
      </c>
      <c r="N7" s="61">
        <f>SUM(K7:K8)</f>
        <v>8</v>
      </c>
      <c r="O7" s="62">
        <f>SUM(L7:L8)</f>
        <v>8</v>
      </c>
      <c r="P7" s="63">
        <f>SUM(M7:M8)</f>
        <v>0</v>
      </c>
    </row>
    <row r="8" spans="1:16" x14ac:dyDescent="0.2">
      <c r="A8" s="8" t="s">
        <v>88</v>
      </c>
      <c r="B8" s="8">
        <f>COUNTIF('1899-1970'!H$77:H$124,$A8)</f>
        <v>0</v>
      </c>
      <c r="C8" s="8">
        <f>COUNTIF('1899-1970'!E$77:E$124,$A8)</f>
        <v>7</v>
      </c>
      <c r="D8" s="8">
        <f>COUNTIF('1899-1970'!F$77:F$124,$A8)</f>
        <v>0</v>
      </c>
      <c r="E8" s="8">
        <f>COUNTIF('1899-1970'!G$77:G$124,$A8)</f>
        <v>0</v>
      </c>
      <c r="F8" s="8">
        <f>COUNTIF('1899-1970'!E$16:E$62,$A8)</f>
        <v>0</v>
      </c>
      <c r="G8" s="8">
        <f>COUNTIF('1899-1970'!F$16:F$62,$A8)</f>
        <v>0</v>
      </c>
      <c r="J8" s="8" t="s">
        <v>320</v>
      </c>
      <c r="K8" s="8">
        <f t="shared" si="0"/>
        <v>7</v>
      </c>
      <c r="L8" s="8">
        <f t="shared" si="1"/>
        <v>7</v>
      </c>
      <c r="M8" s="8">
        <f t="shared" si="2"/>
        <v>0</v>
      </c>
      <c r="N8" s="64"/>
      <c r="O8" s="65"/>
      <c r="P8" s="66"/>
    </row>
    <row r="9" spans="1:16" x14ac:dyDescent="0.2">
      <c r="A9" s="8" t="s">
        <v>101</v>
      </c>
      <c r="B9" s="8">
        <f>COUNTIF('1899-1970'!H$77:H$124,$A9)</f>
        <v>3</v>
      </c>
      <c r="C9" s="8">
        <f>COUNTIF('1899-1970'!E$77:E$124,$A9)</f>
        <v>2</v>
      </c>
      <c r="D9" s="8">
        <f>COUNTIF('1899-1970'!F$77:F$124,$A9)</f>
        <v>2</v>
      </c>
      <c r="E9" s="8">
        <f>COUNTIF('1899-1970'!G$77:G$124,$A9)</f>
        <v>3</v>
      </c>
      <c r="F9" s="8">
        <f>COUNTIF('1899-1970'!E$16:E$62,$A9)</f>
        <v>0</v>
      </c>
      <c r="G9" s="8">
        <f>COUNTIF('1899-1970'!F$16:F$62,$A9)</f>
        <v>0</v>
      </c>
      <c r="J9" s="8" t="s">
        <v>316</v>
      </c>
      <c r="K9" s="8">
        <f t="shared" si="0"/>
        <v>7</v>
      </c>
      <c r="L9" s="8">
        <f t="shared" si="1"/>
        <v>2</v>
      </c>
      <c r="M9" s="8">
        <f t="shared" si="2"/>
        <v>5</v>
      </c>
      <c r="N9" s="55">
        <f>SUM(K9:K11)</f>
        <v>32</v>
      </c>
      <c r="O9" s="56">
        <f>SUM(L9:L11)</f>
        <v>18</v>
      </c>
      <c r="P9" s="57">
        <f>SUM(M9:M11)</f>
        <v>14</v>
      </c>
    </row>
    <row r="10" spans="1:16" x14ac:dyDescent="0.2">
      <c r="A10" s="8" t="s">
        <v>92</v>
      </c>
      <c r="B10" s="8">
        <f>COUNTIF('1899-1970'!H$77:H$124,$A10)</f>
        <v>1</v>
      </c>
      <c r="C10" s="8">
        <f>COUNTIF('1899-1970'!E$77:E$124,$A10)</f>
        <v>13</v>
      </c>
      <c r="D10" s="8">
        <f>COUNTIF('1899-1970'!F$77:F$124,$A10)</f>
        <v>6</v>
      </c>
      <c r="E10" s="8">
        <f>COUNTIF('1899-1970'!G$77:G$124,$A10)</f>
        <v>0</v>
      </c>
      <c r="F10" s="8">
        <f>COUNTIF('1899-1970'!E$16:E$62,$A10)</f>
        <v>0</v>
      </c>
      <c r="G10" s="8">
        <f>COUNTIF('1899-1970'!F$16:F$62,$A10)</f>
        <v>0</v>
      </c>
      <c r="J10" s="8" t="s">
        <v>317</v>
      </c>
      <c r="K10" s="8">
        <f t="shared" si="0"/>
        <v>19</v>
      </c>
      <c r="L10" s="8">
        <f t="shared" si="1"/>
        <v>13</v>
      </c>
      <c r="M10" s="8">
        <f t="shared" si="2"/>
        <v>6</v>
      </c>
      <c r="N10" s="67"/>
      <c r="P10" s="68"/>
    </row>
    <row r="11" spans="1:16" x14ac:dyDescent="0.2">
      <c r="A11" s="8" t="s">
        <v>10</v>
      </c>
      <c r="B11" s="8">
        <f>COUNTIF('1899-1970'!H$77:H$124,$A11)</f>
        <v>0</v>
      </c>
      <c r="C11" s="8">
        <f>COUNTIF('1899-1970'!E$77:E$124,$A11)</f>
        <v>0</v>
      </c>
      <c r="D11" s="8">
        <f>COUNTIF('1899-1970'!F$77:F$124,$A11)</f>
        <v>1</v>
      </c>
      <c r="E11" s="8">
        <f>COUNTIF('1899-1970'!G$77:G$124,$A11)</f>
        <v>0</v>
      </c>
      <c r="F11" s="8">
        <f>COUNTIF('1899-1970'!E$16:E$62,$A11)</f>
        <v>2</v>
      </c>
      <c r="G11" s="8">
        <f>COUNTIF('1899-1970'!F$16:F$62,$A11)</f>
        <v>2</v>
      </c>
      <c r="H11" s="69">
        <v>1</v>
      </c>
      <c r="J11" s="8" t="s">
        <v>318</v>
      </c>
      <c r="K11" s="8">
        <f t="shared" si="0"/>
        <v>6</v>
      </c>
      <c r="L11" s="8">
        <f t="shared" si="1"/>
        <v>3</v>
      </c>
      <c r="M11" s="8">
        <f t="shared" si="2"/>
        <v>3</v>
      </c>
      <c r="N11" s="58"/>
      <c r="O11" s="59"/>
      <c r="P11" s="60"/>
    </row>
    <row r="12" spans="1:16" x14ac:dyDescent="0.2">
      <c r="A12" s="8" t="s">
        <v>377</v>
      </c>
      <c r="B12" s="8">
        <f>COUNTIF('1899-1970'!H$77:H$124,$A12)</f>
        <v>0</v>
      </c>
      <c r="C12" s="8">
        <f>COUNTIF('1899-1970'!E$77:E$124,$A12)</f>
        <v>0</v>
      </c>
      <c r="D12" s="8">
        <f>COUNTIF('1899-1970'!F$77:F$124,$A12)</f>
        <v>0</v>
      </c>
      <c r="E12" s="8">
        <f>COUNTIF('1899-1970'!G$77:G$124,$A12)</f>
        <v>0</v>
      </c>
      <c r="F12" s="8">
        <f>COUNTIF('1899-1970'!E$16:E$62,$A12)</f>
        <v>0</v>
      </c>
      <c r="G12" s="8">
        <f>COUNTIF('1899-1970'!F$16:F$62,$A12)</f>
        <v>0</v>
      </c>
      <c r="J12" s="8" t="s">
        <v>384</v>
      </c>
      <c r="K12" s="8">
        <f t="shared" si="0"/>
        <v>0</v>
      </c>
      <c r="L12" s="8">
        <f t="shared" si="1"/>
        <v>0</v>
      </c>
      <c r="M12" s="8">
        <f t="shared" si="2"/>
        <v>0</v>
      </c>
      <c r="N12" s="70">
        <f>SUM(K12:K15)</f>
        <v>13</v>
      </c>
      <c r="O12" s="71">
        <f>SUM(L12:L15)</f>
        <v>2</v>
      </c>
      <c r="P12" s="72">
        <f>SUM(M12:M15)</f>
        <v>11</v>
      </c>
    </row>
    <row r="13" spans="1:16" x14ac:dyDescent="0.2">
      <c r="A13" s="8" t="s">
        <v>102</v>
      </c>
      <c r="B13" s="8">
        <f>COUNTIF('1899-1970'!H$77:H$124,$A13)</f>
        <v>1</v>
      </c>
      <c r="C13" s="8">
        <f>COUNTIF('1899-1970'!E$77:E$124,$A13)</f>
        <v>2</v>
      </c>
      <c r="D13" s="8">
        <f>COUNTIF('1899-1970'!F$77:F$124,$A13)</f>
        <v>4</v>
      </c>
      <c r="E13" s="8">
        <f>COUNTIF('1899-1970'!G$77:G$124,$A13)</f>
        <v>3</v>
      </c>
      <c r="F13" s="8">
        <f>COUNTIF('1899-1970'!E$16:E$62,$A13)</f>
        <v>0</v>
      </c>
      <c r="G13" s="8">
        <f>COUNTIF('1899-1970'!F$16:F$62,$A13)</f>
        <v>0</v>
      </c>
      <c r="J13" s="8" t="s">
        <v>385</v>
      </c>
      <c r="K13" s="8">
        <f t="shared" si="0"/>
        <v>9</v>
      </c>
      <c r="L13" s="8">
        <f t="shared" si="1"/>
        <v>2</v>
      </c>
      <c r="M13" s="8">
        <f t="shared" si="2"/>
        <v>7</v>
      </c>
      <c r="N13" s="83"/>
      <c r="O13" s="84"/>
      <c r="P13" s="85"/>
    </row>
    <row r="14" spans="1:16" x14ac:dyDescent="0.2">
      <c r="A14" s="8" t="s">
        <v>89</v>
      </c>
      <c r="B14" s="8">
        <f>COUNTIF('1899-1970'!H$77:H$124,$A14)</f>
        <v>0</v>
      </c>
      <c r="C14" s="8">
        <f>COUNTIF('1899-1970'!E$77:E$124,$A14)</f>
        <v>0</v>
      </c>
      <c r="D14" s="8">
        <f>COUNTIF('1899-1970'!F$77:F$124,$A14)</f>
        <v>3</v>
      </c>
      <c r="E14" s="8">
        <f>COUNTIF('1899-1970'!G$77:G$124,$A14)</f>
        <v>0</v>
      </c>
      <c r="F14" s="8">
        <f>COUNTIF('1899-1970'!E$16:E$62,$A14)</f>
        <v>0</v>
      </c>
      <c r="G14" s="8">
        <f>COUNTIF('1899-1970'!F$16:F$62,$A14)</f>
        <v>0</v>
      </c>
      <c r="J14" s="8" t="s">
        <v>386</v>
      </c>
      <c r="K14" s="8">
        <f>SUM(C14:I14)</f>
        <v>3</v>
      </c>
      <c r="L14" s="8">
        <f>C14+F14+H14+I14</f>
        <v>0</v>
      </c>
      <c r="M14" s="8">
        <f>D14+E14+G14</f>
        <v>3</v>
      </c>
      <c r="N14" s="83"/>
      <c r="O14" s="84"/>
      <c r="P14" s="85"/>
    </row>
    <row r="15" spans="1:16" x14ac:dyDescent="0.2">
      <c r="A15" s="8" t="s">
        <v>93</v>
      </c>
      <c r="B15" s="8">
        <f>COUNTIF('1899-1970'!H$77:H$124,$A15)</f>
        <v>0</v>
      </c>
      <c r="C15" s="8">
        <f>COUNTIF('1899-1970'!E$77:E$124,$A15)</f>
        <v>0</v>
      </c>
      <c r="D15" s="8">
        <f>COUNTIF('1899-1970'!F$77:F$124,$A15)</f>
        <v>1</v>
      </c>
      <c r="E15" s="8">
        <f>COUNTIF('1899-1970'!G$77:G$124,$A15)</f>
        <v>0</v>
      </c>
      <c r="F15" s="8">
        <f>COUNTIF('1899-1970'!E$16:E$62,$A15)</f>
        <v>0</v>
      </c>
      <c r="G15" s="8">
        <f>COUNTIF('1899-1970'!F$16:F$62,$A15)</f>
        <v>0</v>
      </c>
      <c r="J15" s="8" t="s">
        <v>387</v>
      </c>
      <c r="K15" s="8">
        <f t="shared" si="0"/>
        <v>1</v>
      </c>
      <c r="L15" s="8">
        <f t="shared" si="1"/>
        <v>0</v>
      </c>
      <c r="M15" s="8">
        <f t="shared" si="2"/>
        <v>1</v>
      </c>
      <c r="N15" s="73"/>
      <c r="O15" s="74"/>
      <c r="P15" s="75"/>
    </row>
    <row r="16" spans="1:16" x14ac:dyDescent="0.2">
      <c r="A16" s="8" t="s">
        <v>151</v>
      </c>
      <c r="B16" s="8">
        <f>COUNTIF('1899-1970'!H$77:H$124,$A16)</f>
        <v>0</v>
      </c>
      <c r="C16" s="8">
        <f>COUNTIF('1899-1970'!E$77:E$124,$A16)</f>
        <v>0</v>
      </c>
      <c r="D16" s="8">
        <f>COUNTIF('1899-1970'!F$77:F$124,$A16)</f>
        <v>0</v>
      </c>
      <c r="E16" s="8">
        <f>COUNTIF('1899-1970'!G$77:G$124,$A16)</f>
        <v>0</v>
      </c>
      <c r="F16" s="8">
        <f>COUNTIF('1899-1970'!E$16:E$62,$A16)</f>
        <v>0</v>
      </c>
      <c r="G16" s="8">
        <f>COUNTIF('1899-1970'!F$16:F$62,$A16)</f>
        <v>0</v>
      </c>
      <c r="J16" s="8" t="s">
        <v>329</v>
      </c>
      <c r="K16" s="8">
        <f t="shared" si="0"/>
        <v>0</v>
      </c>
      <c r="L16" s="8">
        <f t="shared" si="1"/>
        <v>0</v>
      </c>
      <c r="M16" s="8">
        <f t="shared" si="2"/>
        <v>0</v>
      </c>
      <c r="N16" s="55">
        <f>SUM(K16:K19)</f>
        <v>4</v>
      </c>
      <c r="O16" s="56">
        <f>SUM(L16:L19)</f>
        <v>0</v>
      </c>
      <c r="P16" s="57">
        <f>SUM(M16:M19)</f>
        <v>4</v>
      </c>
    </row>
    <row r="17" spans="1:16" x14ac:dyDescent="0.2">
      <c r="A17" s="8" t="s">
        <v>103</v>
      </c>
      <c r="B17" s="8">
        <f>COUNTIF('1899-1970'!H$77:H$124,$A17)</f>
        <v>0</v>
      </c>
      <c r="C17" s="8">
        <f>COUNTIF('1899-1970'!E$77:E$124,$A17)</f>
        <v>0</v>
      </c>
      <c r="D17" s="8">
        <f>COUNTIF('1899-1970'!F$77:F$124,$A17)</f>
        <v>1</v>
      </c>
      <c r="E17" s="8">
        <f>COUNTIF('1899-1970'!G$77:G$124,$A17)</f>
        <v>0</v>
      </c>
      <c r="F17" s="8">
        <f>COUNTIF('1899-1970'!E$16:E$62,$A17)</f>
        <v>0</v>
      </c>
      <c r="G17" s="8">
        <f>COUNTIF('1899-1970'!F$16:F$62,$A17)</f>
        <v>0</v>
      </c>
      <c r="J17" s="8" t="s">
        <v>324</v>
      </c>
      <c r="K17" s="8">
        <f t="shared" si="0"/>
        <v>1</v>
      </c>
      <c r="L17" s="8">
        <f t="shared" si="1"/>
        <v>0</v>
      </c>
      <c r="M17" s="8">
        <f t="shared" si="2"/>
        <v>1</v>
      </c>
      <c r="N17" s="67"/>
      <c r="P17" s="68"/>
    </row>
    <row r="18" spans="1:16" x14ac:dyDescent="0.2">
      <c r="A18" s="8" t="s">
        <v>214</v>
      </c>
      <c r="B18" s="8">
        <f>COUNTIF('1899-1970'!H$77:H$124,$A18)</f>
        <v>0</v>
      </c>
      <c r="C18" s="8">
        <f>COUNTIF('1899-1970'!E$77:E$124,$A18)</f>
        <v>0</v>
      </c>
      <c r="D18" s="8">
        <f>COUNTIF('1899-1970'!F$77:F$124,$A18)</f>
        <v>1</v>
      </c>
      <c r="E18" s="8">
        <f>COUNTIF('1899-1970'!G$77:G$124,$A18)</f>
        <v>0</v>
      </c>
      <c r="F18" s="8">
        <f>COUNTIF('1899-1970'!E$16:E$62,$A18)</f>
        <v>0</v>
      </c>
      <c r="G18" s="8">
        <f>COUNTIF('1899-1970'!F$16:F$62,$A18)</f>
        <v>0</v>
      </c>
      <c r="J18" s="8" t="s">
        <v>325</v>
      </c>
      <c r="K18" s="8">
        <f t="shared" si="0"/>
        <v>1</v>
      </c>
      <c r="L18" s="8">
        <f t="shared" si="1"/>
        <v>0</v>
      </c>
      <c r="M18" s="8">
        <f t="shared" si="2"/>
        <v>1</v>
      </c>
      <c r="N18" s="67"/>
      <c r="P18" s="68"/>
    </row>
    <row r="19" spans="1:16" x14ac:dyDescent="0.2">
      <c r="A19" s="8" t="s">
        <v>105</v>
      </c>
      <c r="B19" s="8">
        <f>COUNTIF('1899-1970'!H$77:H$124,$A19)</f>
        <v>0</v>
      </c>
      <c r="C19" s="8">
        <f>COUNTIF('1899-1970'!E$77:E$124,$A19)</f>
        <v>0</v>
      </c>
      <c r="D19" s="8">
        <f>COUNTIF('1899-1970'!F$77:F$124,$A19)</f>
        <v>2</v>
      </c>
      <c r="E19" s="8">
        <f>COUNTIF('1899-1970'!G$77:G$124,$A19)</f>
        <v>0</v>
      </c>
      <c r="F19" s="8">
        <f>COUNTIF('1899-1970'!E$16:E$62,$A19)</f>
        <v>0</v>
      </c>
      <c r="G19" s="8">
        <f>COUNTIF('1899-1970'!F$16:F$62,$A19)</f>
        <v>0</v>
      </c>
      <c r="J19" s="8" t="s">
        <v>326</v>
      </c>
      <c r="K19" s="8">
        <f t="shared" si="0"/>
        <v>2</v>
      </c>
      <c r="L19" s="8">
        <f t="shared" si="1"/>
        <v>0</v>
      </c>
      <c r="M19" s="8">
        <f t="shared" si="2"/>
        <v>2</v>
      </c>
      <c r="N19" s="58"/>
      <c r="O19" s="59"/>
      <c r="P19" s="60"/>
    </row>
    <row r="20" spans="1:16" x14ac:dyDescent="0.2">
      <c r="A20" s="8" t="s">
        <v>110</v>
      </c>
      <c r="B20" s="8">
        <f>COUNTIF('1899-1970'!H$77:H$124,$A20)</f>
        <v>0</v>
      </c>
      <c r="C20" s="8">
        <f>COUNTIF('1899-1970'!E$77:E$124,$A20)</f>
        <v>0</v>
      </c>
      <c r="D20" s="8">
        <f>COUNTIF('1899-1970'!F$77:F$124,$A20)</f>
        <v>0</v>
      </c>
      <c r="E20" s="8">
        <f>COUNTIF('1899-1970'!G$77:G$124,$A20)</f>
        <v>1</v>
      </c>
      <c r="F20" s="8">
        <f>COUNTIF('1899-1970'!E$16:E$62,$A20)</f>
        <v>0</v>
      </c>
      <c r="G20" s="8">
        <f>COUNTIF('1899-1970'!F$16:F$62,$A20)</f>
        <v>0</v>
      </c>
      <c r="J20" s="8" t="s">
        <v>327</v>
      </c>
      <c r="K20" s="8">
        <f t="shared" si="0"/>
        <v>1</v>
      </c>
      <c r="L20" s="8">
        <f t="shared" si="1"/>
        <v>0</v>
      </c>
      <c r="M20" s="8">
        <f t="shared" si="2"/>
        <v>1</v>
      </c>
      <c r="N20" s="76">
        <f>SUM(K20:K21)</f>
        <v>2</v>
      </c>
      <c r="O20" s="77">
        <f>SUM(L20:L21)</f>
        <v>0</v>
      </c>
      <c r="P20" s="78">
        <f>SUM(M20:M21)</f>
        <v>2</v>
      </c>
    </row>
    <row r="21" spans="1:16" x14ac:dyDescent="0.2">
      <c r="A21" s="8" t="s">
        <v>95</v>
      </c>
      <c r="B21" s="8">
        <f>COUNTIF('1899-1970'!H$77:H$124,$A21)</f>
        <v>0</v>
      </c>
      <c r="C21" s="8">
        <f>COUNTIF('1899-1970'!E$77:E$124,$A21)</f>
        <v>0</v>
      </c>
      <c r="D21" s="8">
        <f>COUNTIF('1899-1970'!F$77:F$124,$A21)</f>
        <v>1</v>
      </c>
      <c r="E21" s="8">
        <f>COUNTIF('1899-1970'!G$77:G$124,$A21)</f>
        <v>0</v>
      </c>
      <c r="F21" s="8">
        <f>COUNTIF('1899-1970'!E$16:E$62,$A21)</f>
        <v>0</v>
      </c>
      <c r="G21" s="8">
        <f>COUNTIF('1899-1970'!F$16:F$62,$A21)</f>
        <v>0</v>
      </c>
      <c r="J21" s="8" t="s">
        <v>328</v>
      </c>
      <c r="K21" s="8">
        <f t="shared" si="0"/>
        <v>1</v>
      </c>
      <c r="L21" s="8">
        <f t="shared" si="1"/>
        <v>0</v>
      </c>
      <c r="M21" s="8">
        <f t="shared" si="2"/>
        <v>1</v>
      </c>
      <c r="N21" s="79"/>
      <c r="O21" s="80"/>
      <c r="P21" s="81"/>
    </row>
    <row r="22" spans="1:16" x14ac:dyDescent="0.2">
      <c r="A22" s="8" t="s">
        <v>108</v>
      </c>
      <c r="B22" s="8">
        <f>COUNTIF('1899-1970'!H$77:H$124,$A22)</f>
        <v>1</v>
      </c>
      <c r="C22" s="8">
        <f>COUNTIF('1899-1970'!E$77:E$124,$A22)</f>
        <v>2</v>
      </c>
      <c r="D22" s="8">
        <f>COUNTIF('1899-1970'!F$77:F$124,$A22)</f>
        <v>1</v>
      </c>
      <c r="E22" s="8">
        <f>COUNTIF('1899-1970'!G$77:G$124,$A22)</f>
        <v>0</v>
      </c>
      <c r="F22" s="8">
        <f>COUNTIF('1899-1970'!E$16:E$62,$A22)</f>
        <v>0</v>
      </c>
      <c r="G22" s="8">
        <f>COUNTIF('1899-1970'!F$16:F$62,$A22)</f>
        <v>0</v>
      </c>
      <c r="J22" s="8" t="s">
        <v>340</v>
      </c>
      <c r="K22" s="8">
        <f t="shared" si="0"/>
        <v>3</v>
      </c>
      <c r="L22" s="8">
        <f t="shared" si="1"/>
        <v>2</v>
      </c>
      <c r="M22" s="8">
        <f t="shared" si="2"/>
        <v>1</v>
      </c>
      <c r="N22" s="55">
        <f>SUM(K22:K23)</f>
        <v>13</v>
      </c>
      <c r="O22" s="56">
        <f>SUM(L22:L23)</f>
        <v>6</v>
      </c>
      <c r="P22" s="57">
        <f>SUM(M22:M23)</f>
        <v>7</v>
      </c>
    </row>
    <row r="23" spans="1:16" x14ac:dyDescent="0.2">
      <c r="A23" s="8" t="s">
        <v>14</v>
      </c>
      <c r="B23" s="8">
        <f>COUNTIF('1899-1970'!H$77:H$124,$A23)</f>
        <v>0</v>
      </c>
      <c r="C23" s="8">
        <f>COUNTIF('1899-1970'!E$77:E$124,$A23)</f>
        <v>2</v>
      </c>
      <c r="D23" s="8">
        <f>COUNTIF('1899-1970'!F$77:F$124,$A23)</f>
        <v>5</v>
      </c>
      <c r="E23" s="8">
        <f>COUNTIF('1899-1970'!G$77:G$124,$A23)</f>
        <v>1</v>
      </c>
      <c r="F23" s="8">
        <f>COUNTIF('1899-1970'!E$16:E$62,$A23)</f>
        <v>0</v>
      </c>
      <c r="G23" s="8">
        <f>COUNTIF('1899-1970'!F$16:F$62,$A23)</f>
        <v>0</v>
      </c>
      <c r="H23" s="69">
        <v>1</v>
      </c>
      <c r="I23" s="69">
        <v>1</v>
      </c>
      <c r="J23" s="8" t="s">
        <v>341</v>
      </c>
      <c r="K23" s="8">
        <f t="shared" si="0"/>
        <v>10</v>
      </c>
      <c r="L23" s="8">
        <f t="shared" si="1"/>
        <v>4</v>
      </c>
      <c r="M23" s="8">
        <f t="shared" si="2"/>
        <v>6</v>
      </c>
      <c r="N23" s="58"/>
      <c r="O23" s="59"/>
      <c r="P23" s="60"/>
    </row>
    <row r="24" spans="1:16" x14ac:dyDescent="0.2">
      <c r="A24" s="8" t="s">
        <v>74</v>
      </c>
      <c r="B24" s="8">
        <f>COUNTIF('1899-1970'!H$77:H$124,$A24)</f>
        <v>0</v>
      </c>
      <c r="C24" s="8">
        <f>COUNTIF('1899-1970'!E$77:E$124,$A24)</f>
        <v>0</v>
      </c>
      <c r="D24" s="8">
        <f>COUNTIF('1899-1970'!F$77:F$124,$A24)</f>
        <v>0</v>
      </c>
      <c r="E24" s="8">
        <f>COUNTIF('1899-1970'!G$77:G$124,$A24)</f>
        <v>0</v>
      </c>
      <c r="F24" s="8">
        <f>COUNTIF('1899-1970'!E$16:E$62,$A24)</f>
        <v>4</v>
      </c>
      <c r="G24" s="8">
        <f>COUNTIF('1899-1970'!F$16:F$62,$A24)</f>
        <v>2</v>
      </c>
      <c r="J24" s="8" t="s">
        <v>216</v>
      </c>
      <c r="K24" s="8">
        <f t="shared" si="0"/>
        <v>6</v>
      </c>
      <c r="L24" s="8">
        <f t="shared" si="1"/>
        <v>4</v>
      </c>
      <c r="M24" s="8">
        <f t="shared" si="2"/>
        <v>2</v>
      </c>
      <c r="N24" s="8">
        <f t="shared" ref="N24:P25" si="3">K24</f>
        <v>6</v>
      </c>
      <c r="O24" s="8">
        <f t="shared" si="3"/>
        <v>4</v>
      </c>
      <c r="P24" s="8">
        <f t="shared" si="3"/>
        <v>2</v>
      </c>
    </row>
    <row r="25" spans="1:16" x14ac:dyDescent="0.2">
      <c r="A25" s="8" t="s">
        <v>94</v>
      </c>
      <c r="B25" s="8">
        <f>COUNTIF('1899-1970'!H$77:H$124,$A25)</f>
        <v>1</v>
      </c>
      <c r="C25" s="8">
        <f>COUNTIF('1899-1970'!E$77:E$124,$A25)</f>
        <v>1</v>
      </c>
      <c r="D25" s="8">
        <f>COUNTIF('1899-1970'!F$77:F$124,$A25)</f>
        <v>2</v>
      </c>
      <c r="E25" s="8">
        <f>COUNTIF('1899-1970'!G$77:G$124,$A25)</f>
        <v>4</v>
      </c>
      <c r="F25" s="8">
        <f>COUNTIF('1899-1970'!E$16:E$62,$A25)</f>
        <v>0</v>
      </c>
      <c r="G25" s="8">
        <f>COUNTIF('1899-1970'!F$16:F$62,$A25)</f>
        <v>0</v>
      </c>
      <c r="J25" s="8" t="s">
        <v>217</v>
      </c>
      <c r="K25" s="8">
        <f t="shared" si="0"/>
        <v>7</v>
      </c>
      <c r="L25" s="8">
        <f t="shared" si="1"/>
        <v>1</v>
      </c>
      <c r="M25" s="8">
        <f t="shared" si="2"/>
        <v>6</v>
      </c>
      <c r="N25" s="8">
        <f t="shared" si="3"/>
        <v>7</v>
      </c>
      <c r="O25" s="8">
        <f t="shared" si="3"/>
        <v>1</v>
      </c>
      <c r="P25" s="8">
        <f t="shared" si="3"/>
        <v>6</v>
      </c>
    </row>
    <row r="26" spans="1:16" x14ac:dyDescent="0.2">
      <c r="A26" s="8" t="s">
        <v>34</v>
      </c>
      <c r="B26" s="8">
        <f>COUNTIF('1899-1970'!H$77:H$124,$A26)</f>
        <v>0</v>
      </c>
      <c r="C26" s="8">
        <f>COUNTIF('1899-1970'!E$77:E$124,$A26)</f>
        <v>0</v>
      </c>
      <c r="D26" s="8">
        <f>COUNTIF('1899-1970'!F$77:F$124,$A26)</f>
        <v>0</v>
      </c>
      <c r="E26" s="8">
        <f>COUNTIF('1899-1970'!G$77:G$124,$A26)</f>
        <v>0</v>
      </c>
      <c r="F26" s="8">
        <f>COUNTIF('1899-1970'!E$16:E$62,$A26)</f>
        <v>4</v>
      </c>
      <c r="G26" s="8">
        <f>COUNTIF('1899-1970'!F$16:F$62,$A26)</f>
        <v>1</v>
      </c>
      <c r="J26" s="8" t="s">
        <v>342</v>
      </c>
      <c r="K26" s="8">
        <f t="shared" si="0"/>
        <v>5</v>
      </c>
      <c r="L26" s="8">
        <f t="shared" si="1"/>
        <v>4</v>
      </c>
      <c r="M26" s="8">
        <f t="shared" si="2"/>
        <v>1</v>
      </c>
      <c r="N26" s="55">
        <f>SUM(K26:K30)</f>
        <v>18</v>
      </c>
      <c r="O26" s="56">
        <f>SUM(L26:L30)</f>
        <v>14</v>
      </c>
      <c r="P26" s="57">
        <f>SUM(M26:M30)</f>
        <v>4</v>
      </c>
    </row>
    <row r="27" spans="1:16" x14ac:dyDescent="0.2">
      <c r="A27" s="8" t="s">
        <v>60</v>
      </c>
      <c r="B27" s="8">
        <f>COUNTIF('1899-1970'!H$77:H$124,$A27)</f>
        <v>0</v>
      </c>
      <c r="C27" s="8">
        <f>COUNTIF('1899-1970'!E$77:E$124,$A27)</f>
        <v>0</v>
      </c>
      <c r="D27" s="8">
        <f>COUNTIF('1899-1970'!F$77:F$124,$A27)</f>
        <v>0</v>
      </c>
      <c r="E27" s="8">
        <f>COUNTIF('1899-1970'!G$77:G$124,$A27)</f>
        <v>0</v>
      </c>
      <c r="F27" s="8">
        <f>COUNTIF('1899-1970'!E$16:E$62,$A27)</f>
        <v>1</v>
      </c>
      <c r="G27" s="8">
        <f>COUNTIF('1899-1970'!F$16:F$62,$A27)</f>
        <v>0</v>
      </c>
      <c r="J27" s="8" t="s">
        <v>343</v>
      </c>
      <c r="K27" s="8">
        <f t="shared" si="0"/>
        <v>1</v>
      </c>
      <c r="L27" s="8">
        <f t="shared" si="1"/>
        <v>1</v>
      </c>
      <c r="M27" s="8">
        <f t="shared" si="2"/>
        <v>0</v>
      </c>
      <c r="N27" s="67"/>
      <c r="P27" s="68"/>
    </row>
    <row r="28" spans="1:16" x14ac:dyDescent="0.2">
      <c r="A28" s="8" t="s">
        <v>58</v>
      </c>
      <c r="B28" s="8">
        <f>COUNTIF('1899-1970'!H$77:H$124,$A28)</f>
        <v>0</v>
      </c>
      <c r="C28" s="8">
        <f>COUNTIF('1899-1970'!E$77:E$124,$A28)</f>
        <v>0</v>
      </c>
      <c r="D28" s="8">
        <f>COUNTIF('1899-1970'!F$77:F$124,$A28)</f>
        <v>0</v>
      </c>
      <c r="E28" s="8">
        <f>COUNTIF('1899-1970'!G$77:G$124,$A28)</f>
        <v>0</v>
      </c>
      <c r="F28" s="8">
        <f>COUNTIF('1899-1970'!E$16:E$62,$A28)</f>
        <v>1</v>
      </c>
      <c r="G28" s="8">
        <f>COUNTIF('1899-1970'!F$16:F$62,$A28)</f>
        <v>0</v>
      </c>
      <c r="J28" s="8" t="s">
        <v>344</v>
      </c>
      <c r="K28" s="8">
        <f t="shared" si="0"/>
        <v>1</v>
      </c>
      <c r="L28" s="8">
        <f t="shared" si="1"/>
        <v>1</v>
      </c>
      <c r="M28" s="8">
        <f t="shared" si="2"/>
        <v>0</v>
      </c>
      <c r="N28" s="67"/>
      <c r="P28" s="68"/>
    </row>
    <row r="29" spans="1:16" x14ac:dyDescent="0.2">
      <c r="A29" s="8" t="s">
        <v>41</v>
      </c>
      <c r="B29" s="8">
        <f>COUNTIF('1899-1970'!H$77:H$124,$A29)</f>
        <v>0</v>
      </c>
      <c r="C29" s="8">
        <f>COUNTIF('1899-1970'!E$77:E$124,$A29)</f>
        <v>0</v>
      </c>
      <c r="D29" s="8">
        <f>COUNTIF('1899-1970'!F$77:F$124,$A29)</f>
        <v>0</v>
      </c>
      <c r="E29" s="8">
        <f>COUNTIF('1899-1970'!G$77:G$124,$A29)</f>
        <v>0</v>
      </c>
      <c r="F29" s="8">
        <f>COUNTIF('1899-1970'!E$16:E$62,$A29)</f>
        <v>7</v>
      </c>
      <c r="G29" s="8">
        <f>COUNTIF('1899-1970'!F$16:F$62,$A29)</f>
        <v>3</v>
      </c>
      <c r="J29" s="8" t="s">
        <v>345</v>
      </c>
      <c r="K29" s="8">
        <f t="shared" si="0"/>
        <v>10</v>
      </c>
      <c r="L29" s="8">
        <f t="shared" si="1"/>
        <v>7</v>
      </c>
      <c r="M29" s="8">
        <f t="shared" si="2"/>
        <v>3</v>
      </c>
      <c r="N29" s="67"/>
      <c r="P29" s="68"/>
    </row>
    <row r="30" spans="1:16" x14ac:dyDescent="0.2">
      <c r="A30" s="82" t="s">
        <v>354</v>
      </c>
      <c r="B30" s="8">
        <f>COUNTIF('1899-1970'!H$77:H$124,$A30)</f>
        <v>0</v>
      </c>
      <c r="C30" s="8">
        <f>COUNTIF('1899-1970'!E$77:E$124,$A30)</f>
        <v>0</v>
      </c>
      <c r="D30" s="8">
        <f>COUNTIF('1899-1970'!F$77:F$124,$A30)</f>
        <v>0</v>
      </c>
      <c r="E30" s="8">
        <f>COUNTIF('1899-1970'!G$77:G$124,$A30)</f>
        <v>0</v>
      </c>
      <c r="F30" s="8">
        <f>COUNTIF('1899-1970'!E$16:E$62,$A30)</f>
        <v>1</v>
      </c>
      <c r="G30" s="8">
        <f>COUNTIF('1899-1970'!F$16:F$62,$A30)</f>
        <v>0</v>
      </c>
      <c r="J30" s="8" t="s">
        <v>346</v>
      </c>
      <c r="K30" s="8">
        <f t="shared" si="0"/>
        <v>1</v>
      </c>
      <c r="L30" s="8">
        <f t="shared" si="1"/>
        <v>1</v>
      </c>
      <c r="M30" s="8">
        <f t="shared" si="2"/>
        <v>0</v>
      </c>
      <c r="N30" s="58"/>
      <c r="O30" s="59"/>
      <c r="P30" s="60"/>
    </row>
    <row r="31" spans="1:16" x14ac:dyDescent="0.2">
      <c r="A31" s="8" t="s">
        <v>20</v>
      </c>
      <c r="B31" s="8">
        <f>COUNTIF('1899-1970'!H$77:H$124,$A31)</f>
        <v>0</v>
      </c>
      <c r="C31" s="8">
        <f>COUNTIF('1899-1970'!E$77:E$124,$A31)</f>
        <v>0</v>
      </c>
      <c r="D31" s="8">
        <f>COUNTIF('1899-1970'!F$77:F$124,$A31)</f>
        <v>0</v>
      </c>
      <c r="E31" s="8">
        <f>COUNTIF('1899-1970'!G$77:G$124,$A31)</f>
        <v>0</v>
      </c>
      <c r="F31" s="8">
        <f>COUNTIF('1899-1970'!E$16:E$62,$A31)</f>
        <v>7</v>
      </c>
      <c r="G31" s="8">
        <f>COUNTIF('1899-1970'!F$16:F$62,$A31)</f>
        <v>1</v>
      </c>
      <c r="J31" s="8" t="s">
        <v>350</v>
      </c>
      <c r="K31" s="8">
        <f t="shared" si="0"/>
        <v>8</v>
      </c>
      <c r="L31" s="8">
        <f t="shared" si="1"/>
        <v>7</v>
      </c>
      <c r="M31" s="8">
        <f t="shared" si="2"/>
        <v>1</v>
      </c>
      <c r="N31" s="8">
        <f>K31</f>
        <v>8</v>
      </c>
      <c r="O31" s="8">
        <f>L31</f>
        <v>7</v>
      </c>
      <c r="P31" s="8">
        <f>M31</f>
        <v>1</v>
      </c>
    </row>
    <row r="32" spans="1:16" x14ac:dyDescent="0.2">
      <c r="A32" s="8" t="s">
        <v>330</v>
      </c>
      <c r="B32" s="8">
        <f>COUNTIF('1899-1970'!H$77:H$124,$A32)</f>
        <v>0</v>
      </c>
      <c r="C32" s="8">
        <f>COUNTIF('1899-1970'!E$77:E$124,$A32)</f>
        <v>0</v>
      </c>
      <c r="D32" s="8">
        <f>COUNTIF('1899-1970'!F$77:F$124,$A32)</f>
        <v>0</v>
      </c>
      <c r="E32" s="8">
        <f>COUNTIF('1899-1970'!G$77:G$124,$A32)</f>
        <v>0</v>
      </c>
      <c r="F32" s="8">
        <f>COUNTIF('1899-1970'!E$16:E$62,$A32)</f>
        <v>0</v>
      </c>
      <c r="G32" s="8">
        <f>COUNTIF('1899-1970'!F$16:F$62,$A32)</f>
        <v>0</v>
      </c>
      <c r="J32" s="8" t="s">
        <v>331</v>
      </c>
      <c r="K32" s="8">
        <f t="shared" si="0"/>
        <v>0</v>
      </c>
      <c r="L32" s="8">
        <f t="shared" si="1"/>
        <v>0</v>
      </c>
      <c r="M32" s="8">
        <f t="shared" si="2"/>
        <v>0</v>
      </c>
      <c r="N32" s="70">
        <f>SUM(K32:K40)</f>
        <v>14</v>
      </c>
      <c r="O32" s="71">
        <f>SUM(L32:L40)</f>
        <v>5</v>
      </c>
      <c r="P32" s="72">
        <f>SUM(M32:M40)</f>
        <v>9</v>
      </c>
    </row>
    <row r="33" spans="1:16" x14ac:dyDescent="0.2">
      <c r="A33" s="8" t="s">
        <v>37</v>
      </c>
      <c r="B33" s="8">
        <f>COUNTIF('1899-1970'!H$77:H$124,$A33)</f>
        <v>0</v>
      </c>
      <c r="C33" s="8">
        <f>COUNTIF('1899-1970'!E$77:E$124,$A33)</f>
        <v>0</v>
      </c>
      <c r="D33" s="8">
        <f>COUNTIF('1899-1970'!F$77:F$124,$A33)</f>
        <v>0</v>
      </c>
      <c r="E33" s="8">
        <f>COUNTIF('1899-1970'!G$77:G$124,$A33)</f>
        <v>0</v>
      </c>
      <c r="F33" s="8">
        <f>COUNTIF('1899-1970'!E$16:E$62,$A33)</f>
        <v>0</v>
      </c>
      <c r="G33" s="8">
        <f>COUNTIF('1899-1970'!F$16:F$62,$A33)</f>
        <v>2</v>
      </c>
      <c r="J33" s="8" t="s">
        <v>332</v>
      </c>
      <c r="K33" s="8">
        <f t="shared" si="0"/>
        <v>2</v>
      </c>
      <c r="L33" s="8">
        <f t="shared" si="1"/>
        <v>0</v>
      </c>
      <c r="M33" s="8">
        <f t="shared" si="2"/>
        <v>2</v>
      </c>
      <c r="N33" s="83"/>
      <c r="O33" s="84"/>
      <c r="P33" s="85"/>
    </row>
    <row r="34" spans="1:16" x14ac:dyDescent="0.2">
      <c r="A34" s="8" t="s">
        <v>91</v>
      </c>
      <c r="B34" s="8">
        <f>COUNTIF('1899-1970'!H$77:H$124,$A34)</f>
        <v>0</v>
      </c>
      <c r="C34" s="8">
        <f>COUNTIF('1899-1970'!E$77:E$124,$A34)</f>
        <v>0</v>
      </c>
      <c r="D34" s="8">
        <f>COUNTIF('1899-1970'!F$77:F$124,$A34)</f>
        <v>2</v>
      </c>
      <c r="E34" s="8">
        <f>COUNTIF('1899-1970'!G$77:G$124,$A34)</f>
        <v>0</v>
      </c>
      <c r="F34" s="8">
        <f>COUNTIF('1899-1970'!E$16:E$62,$A34)</f>
        <v>0</v>
      </c>
      <c r="G34" s="8">
        <f>COUNTIF('1899-1970'!F$16:F$62,$A34)</f>
        <v>0</v>
      </c>
      <c r="J34" s="8" t="s">
        <v>333</v>
      </c>
      <c r="K34" s="8">
        <f t="shared" si="0"/>
        <v>2</v>
      </c>
      <c r="L34" s="8">
        <f t="shared" si="1"/>
        <v>0</v>
      </c>
      <c r="M34" s="8">
        <f t="shared" si="2"/>
        <v>2</v>
      </c>
      <c r="N34" s="83"/>
      <c r="O34" s="84"/>
      <c r="P34" s="85"/>
    </row>
    <row r="35" spans="1:16" x14ac:dyDescent="0.2">
      <c r="A35" s="8" t="s">
        <v>31</v>
      </c>
      <c r="B35" s="8">
        <f>COUNTIF('1899-1970'!H$77:H$124,$A35)</f>
        <v>0</v>
      </c>
      <c r="C35" s="8">
        <f>COUNTIF('1899-1970'!E$77:E$124,$A35)</f>
        <v>0</v>
      </c>
      <c r="D35" s="8">
        <f>COUNTIF('1899-1970'!F$77:F$124,$A35)</f>
        <v>0</v>
      </c>
      <c r="E35" s="8">
        <f>COUNTIF('1899-1970'!G$77:G$124,$A35)</f>
        <v>0</v>
      </c>
      <c r="F35" s="8">
        <f>COUNTIF('1899-1970'!E$16:E$62,$A35)</f>
        <v>1</v>
      </c>
      <c r="G35" s="8">
        <f>COUNTIF('1899-1970'!F$16:F$62,$A35)</f>
        <v>0</v>
      </c>
      <c r="J35" s="8" t="s">
        <v>334</v>
      </c>
      <c r="K35" s="8">
        <f t="shared" si="0"/>
        <v>1</v>
      </c>
      <c r="L35" s="8">
        <f t="shared" si="1"/>
        <v>1</v>
      </c>
      <c r="M35" s="8">
        <f t="shared" si="2"/>
        <v>0</v>
      </c>
      <c r="N35" s="83"/>
      <c r="O35" s="84"/>
      <c r="P35" s="85"/>
    </row>
    <row r="36" spans="1:16" x14ac:dyDescent="0.2">
      <c r="A36" s="8" t="s">
        <v>18</v>
      </c>
      <c r="B36" s="8">
        <f>COUNTIF('1899-1970'!H$77:H$124,$A36)</f>
        <v>0</v>
      </c>
      <c r="C36" s="8">
        <f>COUNTIF('1899-1970'!E$77:E$124,$A36)</f>
        <v>0</v>
      </c>
      <c r="D36" s="8">
        <f>COUNTIF('1899-1970'!F$77:F$124,$A36)</f>
        <v>0</v>
      </c>
      <c r="E36" s="8">
        <f>COUNTIF('1899-1970'!G$77:G$124,$A36)</f>
        <v>0</v>
      </c>
      <c r="F36" s="8">
        <f>COUNTIF('1899-1970'!E$16:E$62,$A36)</f>
        <v>0</v>
      </c>
      <c r="G36" s="8">
        <f>COUNTIF('1899-1970'!F$16:F$62,$A36)</f>
        <v>0</v>
      </c>
      <c r="J36" s="8" t="s">
        <v>335</v>
      </c>
      <c r="K36" s="8">
        <f t="shared" si="0"/>
        <v>0</v>
      </c>
      <c r="L36" s="8">
        <f t="shared" si="1"/>
        <v>0</v>
      </c>
      <c r="M36" s="8">
        <f t="shared" si="2"/>
        <v>0</v>
      </c>
      <c r="N36" s="83"/>
      <c r="O36" s="84"/>
      <c r="P36" s="85"/>
    </row>
    <row r="37" spans="1:16" x14ac:dyDescent="0.2">
      <c r="A37" s="8" t="s">
        <v>46</v>
      </c>
      <c r="B37" s="8">
        <f>COUNTIF('1899-1970'!H$77:H$124,$A37)</f>
        <v>0</v>
      </c>
      <c r="C37" s="8">
        <f>COUNTIF('1899-1970'!E$77:E$124,$A37)</f>
        <v>0</v>
      </c>
      <c r="D37" s="8">
        <f>COUNTIF('1899-1970'!F$77:F$124,$A37)</f>
        <v>0</v>
      </c>
      <c r="E37" s="8">
        <f>COUNTIF('1899-1970'!G$77:G$124,$A37)</f>
        <v>0</v>
      </c>
      <c r="F37" s="8">
        <f>COUNTIF('1899-1970'!E$16:E$62,$A37)</f>
        <v>0</v>
      </c>
      <c r="G37" s="8">
        <f>COUNTIF('1899-1970'!F$16:F$62,$A37)</f>
        <v>2</v>
      </c>
      <c r="J37" s="8" t="s">
        <v>336</v>
      </c>
      <c r="K37" s="8">
        <f t="shared" si="0"/>
        <v>2</v>
      </c>
      <c r="L37" s="8">
        <f t="shared" si="1"/>
        <v>0</v>
      </c>
      <c r="M37" s="8">
        <f t="shared" si="2"/>
        <v>2</v>
      </c>
      <c r="N37" s="83"/>
      <c r="O37" s="84"/>
      <c r="P37" s="85"/>
    </row>
    <row r="38" spans="1:16" x14ac:dyDescent="0.2">
      <c r="A38" s="8" t="s">
        <v>62</v>
      </c>
      <c r="B38" s="8">
        <f>COUNTIF('1899-1970'!H$77:H$124,$A38)</f>
        <v>0</v>
      </c>
      <c r="C38" s="8">
        <f>COUNTIF('1899-1970'!E$77:E$124,$A38)</f>
        <v>0</v>
      </c>
      <c r="D38" s="8">
        <f>COUNTIF('1899-1970'!F$77:F$124,$A38)</f>
        <v>0</v>
      </c>
      <c r="E38" s="8">
        <f>COUNTIF('1899-1970'!G$77:G$124,$A38)</f>
        <v>0</v>
      </c>
      <c r="F38" s="8">
        <f>COUNTIF('1899-1970'!E$16:E$62,$A38)</f>
        <v>3</v>
      </c>
      <c r="G38" s="8">
        <f>COUNTIF('1899-1970'!F$16:F$62,$A38)</f>
        <v>1</v>
      </c>
      <c r="J38" s="8" t="s">
        <v>337</v>
      </c>
      <c r="K38" s="8">
        <f t="shared" si="0"/>
        <v>4</v>
      </c>
      <c r="L38" s="8">
        <f t="shared" si="1"/>
        <v>3</v>
      </c>
      <c r="M38" s="8">
        <f t="shared" si="2"/>
        <v>1</v>
      </c>
      <c r="N38" s="83"/>
      <c r="O38" s="84"/>
      <c r="P38" s="85"/>
    </row>
    <row r="39" spans="1:16" x14ac:dyDescent="0.2">
      <c r="A39" s="8" t="s">
        <v>29</v>
      </c>
      <c r="B39" s="8">
        <f>COUNTIF('1899-1970'!H$77:H$124,$A39)</f>
        <v>0</v>
      </c>
      <c r="C39" s="8">
        <f>COUNTIF('1899-1970'!E$77:E$124,$A39)</f>
        <v>0</v>
      </c>
      <c r="D39" s="8">
        <f>COUNTIF('1899-1970'!F$77:F$124,$A39)</f>
        <v>0</v>
      </c>
      <c r="E39" s="8">
        <f>COUNTIF('1899-1970'!G$77:G$124,$A39)</f>
        <v>0</v>
      </c>
      <c r="F39" s="8">
        <f>COUNTIF('1899-1970'!E$16:E$62,$A39)</f>
        <v>0</v>
      </c>
      <c r="G39" s="8">
        <f>COUNTIF('1899-1970'!F$16:F$62,$A39)</f>
        <v>2</v>
      </c>
      <c r="J39" s="8" t="s">
        <v>338</v>
      </c>
      <c r="K39" s="8">
        <f t="shared" si="0"/>
        <v>2</v>
      </c>
      <c r="L39" s="8">
        <f t="shared" si="1"/>
        <v>0</v>
      </c>
      <c r="M39" s="8">
        <f t="shared" si="2"/>
        <v>2</v>
      </c>
      <c r="N39" s="83"/>
      <c r="O39" s="84"/>
      <c r="P39" s="85"/>
    </row>
    <row r="40" spans="1:16" x14ac:dyDescent="0.2">
      <c r="A40" s="8" t="s">
        <v>69</v>
      </c>
      <c r="B40" s="8">
        <f>COUNTIF('1899-1970'!H$77:H$124,$A40)</f>
        <v>0</v>
      </c>
      <c r="C40" s="8">
        <f>COUNTIF('1899-1970'!E$77:E$124,$A40)</f>
        <v>0</v>
      </c>
      <c r="D40" s="8">
        <f>COUNTIF('1899-1970'!F$77:F$124,$A40)</f>
        <v>0</v>
      </c>
      <c r="E40" s="8">
        <f>COUNTIF('1899-1970'!G$77:G$124,$A40)</f>
        <v>0</v>
      </c>
      <c r="F40" s="8">
        <f>COUNTIF('1899-1970'!E$16:E$62,$A40)</f>
        <v>1</v>
      </c>
      <c r="G40" s="8">
        <f>COUNTIF('1899-1970'!F$16:F$62,$A40)</f>
        <v>0</v>
      </c>
      <c r="J40" s="8" t="s">
        <v>339</v>
      </c>
      <c r="K40" s="8">
        <f t="shared" si="0"/>
        <v>1</v>
      </c>
      <c r="L40" s="8">
        <f t="shared" si="1"/>
        <v>1</v>
      </c>
      <c r="M40" s="8">
        <f t="shared" si="2"/>
        <v>0</v>
      </c>
      <c r="N40" s="73"/>
      <c r="O40" s="74"/>
      <c r="P40" s="75"/>
    </row>
    <row r="41" spans="1:16" x14ac:dyDescent="0.2">
      <c r="A41" s="86" t="s">
        <v>272</v>
      </c>
      <c r="B41" s="8">
        <f>COUNTIF('1899-1970'!H$77:H$124,$A41)</f>
        <v>0</v>
      </c>
      <c r="C41" s="8">
        <f>COUNTIF('1899-1970'!E$77:E$124,$A41)</f>
        <v>0</v>
      </c>
      <c r="D41" s="8">
        <f>COUNTIF('1899-1970'!F$77:F$124,$A41)</f>
        <v>1</v>
      </c>
      <c r="E41" s="8">
        <f>COUNTIF('1899-1970'!G$77:G$124,$A41)</f>
        <v>1</v>
      </c>
      <c r="F41" s="8">
        <f>COUNTIF('1899-1970'!E$16:E$62,$A41)</f>
        <v>2</v>
      </c>
      <c r="G41" s="8">
        <f>COUNTIF('1899-1970'!F$16:F$62,$A41)</f>
        <v>0</v>
      </c>
      <c r="J41" s="8" t="s">
        <v>347</v>
      </c>
      <c r="K41" s="8">
        <f t="shared" si="0"/>
        <v>4</v>
      </c>
      <c r="L41" s="8">
        <f t="shared" si="1"/>
        <v>2</v>
      </c>
      <c r="M41" s="8">
        <f t="shared" si="2"/>
        <v>2</v>
      </c>
      <c r="N41" s="8">
        <f t="shared" ref="N41:P42" si="4">K41</f>
        <v>4</v>
      </c>
      <c r="O41" s="8">
        <f t="shared" si="4"/>
        <v>2</v>
      </c>
      <c r="P41" s="8">
        <f t="shared" si="4"/>
        <v>2</v>
      </c>
    </row>
    <row r="42" spans="1:16" x14ac:dyDescent="0.2">
      <c r="A42" s="86" t="s">
        <v>244</v>
      </c>
      <c r="B42" s="8">
        <f>COUNTIF('1899-1970'!H$77:H$124,$A42)</f>
        <v>0</v>
      </c>
      <c r="C42" s="8">
        <v>1</v>
      </c>
      <c r="D42" s="8">
        <v>5</v>
      </c>
      <c r="E42" s="8">
        <v>1</v>
      </c>
      <c r="F42" s="8">
        <v>13</v>
      </c>
      <c r="G42" s="8">
        <v>4</v>
      </c>
      <c r="H42" s="69">
        <v>1</v>
      </c>
      <c r="J42" s="8" t="s">
        <v>348</v>
      </c>
      <c r="K42" s="8">
        <f t="shared" si="0"/>
        <v>25</v>
      </c>
      <c r="L42" s="8">
        <f t="shared" si="1"/>
        <v>15</v>
      </c>
      <c r="M42" s="8">
        <f t="shared" si="2"/>
        <v>10</v>
      </c>
      <c r="N42" s="8">
        <f t="shared" si="4"/>
        <v>25</v>
      </c>
      <c r="O42" s="8">
        <f t="shared" si="4"/>
        <v>15</v>
      </c>
      <c r="P42" s="8">
        <f t="shared" si="4"/>
        <v>10</v>
      </c>
    </row>
    <row r="43" spans="1:16" x14ac:dyDescent="0.2">
      <c r="A43" s="87" t="s">
        <v>202</v>
      </c>
      <c r="B43" s="8">
        <f t="shared" ref="B43:I43" si="5">SUM(B4:B42)</f>
        <v>10</v>
      </c>
      <c r="C43" s="8">
        <f t="shared" si="5"/>
        <v>44</v>
      </c>
      <c r="D43" s="8">
        <f t="shared" si="5"/>
        <v>44</v>
      </c>
      <c r="E43" s="8">
        <f t="shared" si="5"/>
        <v>16</v>
      </c>
      <c r="F43" s="8">
        <f t="shared" si="5"/>
        <v>48</v>
      </c>
      <c r="G43" s="8">
        <f t="shared" si="5"/>
        <v>20</v>
      </c>
      <c r="H43" s="8">
        <f t="shared" si="5"/>
        <v>3</v>
      </c>
      <c r="I43" s="8">
        <f t="shared" si="5"/>
        <v>1</v>
      </c>
      <c r="K43" s="8">
        <f t="shared" ref="K43:P43" si="6">SUM(K4:K42)</f>
        <v>176</v>
      </c>
      <c r="L43" s="8">
        <f t="shared" si="6"/>
        <v>96</v>
      </c>
      <c r="M43" s="8">
        <f t="shared" si="6"/>
        <v>80</v>
      </c>
      <c r="N43" s="8">
        <f t="shared" si="6"/>
        <v>176</v>
      </c>
      <c r="O43" s="8">
        <f t="shared" si="6"/>
        <v>96</v>
      </c>
      <c r="P43" s="8">
        <f t="shared" si="6"/>
        <v>80</v>
      </c>
    </row>
  </sheetData>
  <pageMargins left="0.75" right="0.75" top="1" bottom="1" header="0.5" footer="0.5"/>
  <pageSetup paperSize="9" orientation="portrait" r:id="rId1"/>
  <headerFooter alignWithMargins="0">
    <oddHeader>&amp;LCricket Competition Premiers of the NSW Central Coast&amp;R&amp;A</oddHeader>
    <oddFooter>&amp;L&amp;F&amp;CPrepared by John Moriarty 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30"/>
  <sheetViews>
    <sheetView workbookViewId="0"/>
  </sheetViews>
  <sheetFormatPr defaultColWidth="9.140625" defaultRowHeight="11.25" x14ac:dyDescent="0.2"/>
  <cols>
    <col min="1" max="1" width="14.5703125" style="8" customWidth="1"/>
    <col min="2" max="12" width="4.7109375" style="8" customWidth="1"/>
    <col min="13" max="13" width="5.7109375" style="8" customWidth="1"/>
    <col min="14" max="15" width="4.7109375" style="8" customWidth="1"/>
    <col min="16" max="16" width="6.7109375" style="8" customWidth="1"/>
    <col min="17" max="18" width="4.7109375" style="8" customWidth="1"/>
    <col min="19" max="20" width="5.7109375" style="8" customWidth="1"/>
    <col min="21" max="23" width="4.7109375" style="8" customWidth="1"/>
    <col min="24" max="24" width="10.140625" style="8" customWidth="1"/>
    <col min="25" max="16384" width="9.140625" style="8"/>
  </cols>
  <sheetData>
    <row r="2" spans="1:24" x14ac:dyDescent="0.2">
      <c r="M2" s="8" t="s">
        <v>201</v>
      </c>
      <c r="P2" s="8" t="s">
        <v>222</v>
      </c>
      <c r="S2" s="8" t="s">
        <v>271</v>
      </c>
      <c r="X2" s="92" t="s">
        <v>356</v>
      </c>
    </row>
    <row r="3" spans="1:24" x14ac:dyDescent="0.2">
      <c r="B3" s="8" t="s">
        <v>201</v>
      </c>
      <c r="M3" s="8" t="s">
        <v>212</v>
      </c>
      <c r="P3" s="8" t="s">
        <v>212</v>
      </c>
      <c r="S3" s="8" t="s">
        <v>212</v>
      </c>
      <c r="X3" s="92" t="s">
        <v>211</v>
      </c>
    </row>
    <row r="4" spans="1:24" s="32" customFormat="1" ht="22.5" x14ac:dyDescent="0.2">
      <c r="B4" s="54" t="s">
        <v>208</v>
      </c>
      <c r="C4" s="54" t="s">
        <v>200</v>
      </c>
      <c r="D4" s="54" t="s">
        <v>203</v>
      </c>
      <c r="E4" s="54" t="s">
        <v>204</v>
      </c>
      <c r="F4" s="54" t="s">
        <v>205</v>
      </c>
      <c r="G4" s="54" t="s">
        <v>206</v>
      </c>
      <c r="H4" s="54" t="s">
        <v>207</v>
      </c>
      <c r="I4" s="54" t="s">
        <v>381</v>
      </c>
      <c r="J4" s="54" t="s">
        <v>391</v>
      </c>
      <c r="K4" s="54" t="s">
        <v>209</v>
      </c>
      <c r="L4" s="54" t="s">
        <v>210</v>
      </c>
      <c r="M4" s="91" t="s">
        <v>211</v>
      </c>
      <c r="N4" s="54" t="s">
        <v>200</v>
      </c>
      <c r="O4" s="54" t="s">
        <v>392</v>
      </c>
      <c r="P4" s="91" t="s">
        <v>211</v>
      </c>
      <c r="Q4" s="54" t="s">
        <v>200</v>
      </c>
      <c r="R4" s="54" t="s">
        <v>355</v>
      </c>
      <c r="S4" s="91" t="s">
        <v>211</v>
      </c>
      <c r="T4" s="54" t="s">
        <v>266</v>
      </c>
      <c r="U4" s="54" t="s">
        <v>269</v>
      </c>
      <c r="V4" s="54" t="s">
        <v>270</v>
      </c>
      <c r="W4" s="54" t="s">
        <v>208</v>
      </c>
      <c r="X4" s="54" t="s">
        <v>357</v>
      </c>
    </row>
    <row r="5" spans="1:24" x14ac:dyDescent="0.2">
      <c r="A5" s="8" t="s">
        <v>140</v>
      </c>
      <c r="B5" s="8">
        <f>VLOOKUP($A5,'GWDCA Tallies'!$A$5:$Z$25,2,FALSE)</f>
        <v>0</v>
      </c>
      <c r="C5" s="8">
        <f>VLOOKUP($A5,'GWDCA Tallies'!$A$5:$Z$25,14,FALSE)</f>
        <v>0</v>
      </c>
      <c r="D5" s="8">
        <f>VLOOKUP($A5,'GWDCA Tallies'!$A$5:$Z$25,15,FALSE)</f>
        <v>1</v>
      </c>
      <c r="E5" s="8">
        <f>VLOOKUP($A5,'GWDCA Tallies'!$A$5:$Z$25,16,FALSE)</f>
        <v>1</v>
      </c>
      <c r="F5" s="8">
        <f>VLOOKUP($A5,'GWDCA Tallies'!$A$5:$Z$25,17,FALSE)</f>
        <v>0</v>
      </c>
      <c r="G5" s="8">
        <f>VLOOKUP($A5,'GWDCA Tallies'!$A$5:$Z$25,18,FALSE)</f>
        <v>0</v>
      </c>
      <c r="H5" s="8">
        <f>VLOOKUP($A5,'GWDCA Tallies'!$A$5:$Z$25,19,FALSE)</f>
        <v>0</v>
      </c>
      <c r="I5" s="8">
        <f>VLOOKUP($A5,'GWDCA Tallies'!$A$5:$Z$25,20,FALSE)</f>
        <v>0</v>
      </c>
      <c r="J5" s="8">
        <f>VLOOKUP($A5,'GWDCA Tallies'!$A$5:$Z$25,21,FALSE)</f>
        <v>3</v>
      </c>
      <c r="K5" s="8">
        <f>VLOOKUP($A5,'GWDCA Tallies'!$A$5:$Z$25,22,FALSE)</f>
        <v>0</v>
      </c>
      <c r="L5" s="8">
        <f>VLOOKUP($A5,'GWDCA Tallies'!$A$5:$Z$25,23,FALSE)</f>
        <v>1</v>
      </c>
      <c r="M5" s="8">
        <f>SUM(C5:L5)</f>
        <v>6</v>
      </c>
      <c r="N5" s="8">
        <f>C5</f>
        <v>0</v>
      </c>
      <c r="O5" s="8">
        <f>SUM(D5:J5)</f>
        <v>5</v>
      </c>
      <c r="S5" s="8">
        <f>VLOOKUP($A5,'Juniors Tallies'!$A$3:$AD$37,26,FALSE)</f>
        <v>11</v>
      </c>
      <c r="T5" s="8">
        <f>VLOOKUP($A5,'Juniors Tallies'!$A$3:$AD$37,28,FALSE)</f>
        <v>1</v>
      </c>
      <c r="U5" s="8">
        <f>VLOOKUP($A5,'Juniors Tallies'!$A$3:$AD$37,29,FALSE)</f>
        <v>8</v>
      </c>
      <c r="V5" s="8">
        <f>VLOOKUP($A5,'Juniors Tallies'!$A$3:$AD$37,30,FALSE)</f>
        <v>13</v>
      </c>
      <c r="W5" s="8">
        <f>VLOOKUP($A5,'Juniors Tallies'!$A$3:$AD$37,2,FALSE)</f>
        <v>0</v>
      </c>
      <c r="X5" s="8">
        <f>M5+P5+S5-T5</f>
        <v>16</v>
      </c>
    </row>
    <row r="6" spans="1:24" x14ac:dyDescent="0.2">
      <c r="A6" s="8" t="s">
        <v>90</v>
      </c>
      <c r="B6" s="8">
        <f>VLOOKUP($A6,'GWDCA Tallies'!$A$5:$Z$25,2,FALSE)</f>
        <v>2</v>
      </c>
      <c r="C6" s="8">
        <f>VLOOKUP($A6,'GWDCA Tallies'!$A$5:$Z$25,14,FALSE)</f>
        <v>3</v>
      </c>
      <c r="D6" s="8">
        <f>VLOOKUP($A6,'GWDCA Tallies'!$A$5:$Z$25,15,FALSE)</f>
        <v>2</v>
      </c>
      <c r="E6" s="8">
        <f>VLOOKUP($A6,'GWDCA Tallies'!$A$5:$Z$25,16,FALSE)</f>
        <v>3</v>
      </c>
      <c r="F6" s="8">
        <f>VLOOKUP($A6,'GWDCA Tallies'!$A$5:$Z$25,17,FALSE)</f>
        <v>2</v>
      </c>
      <c r="G6" s="8">
        <f>VLOOKUP($A6,'GWDCA Tallies'!$A$5:$Z$25,18,FALSE)</f>
        <v>4</v>
      </c>
      <c r="H6" s="8">
        <f>VLOOKUP($A6,'GWDCA Tallies'!$A$5:$Z$25,19,FALSE)</f>
        <v>1</v>
      </c>
      <c r="I6" s="8">
        <f>VLOOKUP($A6,'GWDCA Tallies'!$A$5:$Z$25,20,FALSE)</f>
        <v>2</v>
      </c>
      <c r="J6" s="8">
        <f>VLOOKUP($A6,'GWDCA Tallies'!$A$5:$Z$25,21,FALSE)</f>
        <v>1</v>
      </c>
      <c r="K6" s="8">
        <f>VLOOKUP($A6,'GWDCA Tallies'!$A$5:$Z$25,22,FALSE)</f>
        <v>0</v>
      </c>
      <c r="L6" s="8">
        <f>VLOOKUP($A6,'GWDCA Tallies'!$A$5:$Z$25,23,FALSE)</f>
        <v>4</v>
      </c>
      <c r="M6" s="8">
        <f t="shared" ref="M6:M17" si="0">SUM(C6:L6)</f>
        <v>22</v>
      </c>
      <c r="N6" s="8">
        <f t="shared" ref="N6:N17" si="1">C6</f>
        <v>3</v>
      </c>
      <c r="O6" s="8">
        <f t="shared" ref="O6:O18" si="2">SUM(D6:J6)</f>
        <v>15</v>
      </c>
      <c r="P6" s="8">
        <f>VLOOKUP($A6,'pre 1971 Tallies'!$A$4:$P$42,14,FALSE)</f>
        <v>15</v>
      </c>
      <c r="Q6" s="8">
        <f>VLOOKUP($A6,'pre 1971 Tallies'!$A$4:$P$42,15,FALSE)</f>
        <v>8</v>
      </c>
      <c r="R6" s="8">
        <f>VLOOKUP($A6,'pre 1971 Tallies'!$A$4:$P$42,16,FALSE)</f>
        <v>7</v>
      </c>
      <c r="S6" s="8">
        <f>VLOOKUP($A6,'Juniors Tallies'!$A$3:$AD$37,26,FALSE)</f>
        <v>7</v>
      </c>
      <c r="T6" s="8">
        <f>VLOOKUP($A6,'Juniors Tallies'!$A$3:$AD$37,28,FALSE)</f>
        <v>4</v>
      </c>
      <c r="U6" s="8">
        <f>VLOOKUP($A6,'Juniors Tallies'!$A$3:$AD$37,28,FALSE)</f>
        <v>4</v>
      </c>
      <c r="V6" s="8">
        <f>VLOOKUP($A6,'Juniors Tallies'!$A$3:$AD$37,29,FALSE)</f>
        <v>11</v>
      </c>
      <c r="W6" s="8">
        <f>VLOOKUP($A6,'Juniors Tallies'!$A$3:$AD$37,2,FALSE)</f>
        <v>1</v>
      </c>
      <c r="X6" s="8">
        <f t="shared" ref="X6:X22" si="3">M6+P6+S6-T6</f>
        <v>40</v>
      </c>
    </row>
    <row r="7" spans="1:24" x14ac:dyDescent="0.2">
      <c r="A7" s="8" t="s">
        <v>106</v>
      </c>
      <c r="B7" s="8">
        <f>VLOOKUP($A7,'GWDCA Tallies'!$A$5:$Z$25,2,FALSE)</f>
        <v>7</v>
      </c>
      <c r="C7" s="8">
        <f>VLOOKUP($A7,'GWDCA Tallies'!$A$5:$Z$25,14,FALSE)</f>
        <v>6</v>
      </c>
      <c r="D7" s="8">
        <f>VLOOKUP($A7,'GWDCA Tallies'!$A$5:$Z$25,15,FALSE)</f>
        <v>7</v>
      </c>
      <c r="E7" s="8">
        <f>VLOOKUP($A7,'GWDCA Tallies'!$A$5:$Z$25,16,FALSE)</f>
        <v>10</v>
      </c>
      <c r="F7" s="8">
        <f>VLOOKUP($A7,'GWDCA Tallies'!$A$5:$Z$25,17,FALSE)</f>
        <v>8</v>
      </c>
      <c r="G7" s="8">
        <f>VLOOKUP($A7,'GWDCA Tallies'!$A$5:$Z$25,18,FALSE)</f>
        <v>5</v>
      </c>
      <c r="H7" s="8">
        <f>VLOOKUP($A7,'GWDCA Tallies'!$A$5:$Z$25,19,FALSE)</f>
        <v>4</v>
      </c>
      <c r="I7" s="8">
        <f>VLOOKUP($A7,'GWDCA Tallies'!$A$5:$Z$25,20,FALSE)</f>
        <v>2</v>
      </c>
      <c r="J7" s="8">
        <f>VLOOKUP($A7,'GWDCA Tallies'!$A$5:$Z$25,21,FALSE)</f>
        <v>1</v>
      </c>
      <c r="K7" s="8">
        <f>VLOOKUP($A7,'GWDCA Tallies'!$A$5:$Z$25,22,FALSE)</f>
        <v>2</v>
      </c>
      <c r="L7" s="8">
        <f>VLOOKUP($A7,'GWDCA Tallies'!$A$5:$Z$25,23,FALSE)</f>
        <v>5</v>
      </c>
      <c r="M7" s="8">
        <f t="shared" si="0"/>
        <v>50</v>
      </c>
      <c r="N7" s="8">
        <f t="shared" si="1"/>
        <v>6</v>
      </c>
      <c r="O7" s="8">
        <f t="shared" si="2"/>
        <v>37</v>
      </c>
      <c r="P7" s="8">
        <f>VLOOKUP($A7,'pre 1971 Tallies'!$A$4:$P$42,14,FALSE)</f>
        <v>8</v>
      </c>
      <c r="Q7" s="8">
        <f>VLOOKUP($A7,'pre 1971 Tallies'!$A$4:$P$42,15,FALSE)</f>
        <v>8</v>
      </c>
      <c r="R7" s="8">
        <f>VLOOKUP($A7,'pre 1971 Tallies'!$A$4:$P$42,16,FALSE)</f>
        <v>0</v>
      </c>
      <c r="S7" s="8">
        <f>VLOOKUP($A7,'Juniors Tallies'!$A$3:$AD$37,26,FALSE)</f>
        <v>4</v>
      </c>
      <c r="T7" s="8">
        <f>VLOOKUP($A7,'Juniors Tallies'!$A$3:$AD$37,28,FALSE)</f>
        <v>5</v>
      </c>
      <c r="U7" s="8">
        <f>VLOOKUP($A7,'Juniors Tallies'!$A$3:$AD$37,28,FALSE)</f>
        <v>5</v>
      </c>
      <c r="V7" s="8">
        <f>VLOOKUP($A7,'Juniors Tallies'!$A$3:$AD$37,29,FALSE)</f>
        <v>23</v>
      </c>
      <c r="W7" s="8">
        <f>VLOOKUP($A7,'Juniors Tallies'!$A$3:$AD$37,2,FALSE)</f>
        <v>5</v>
      </c>
      <c r="X7" s="8">
        <f t="shared" si="3"/>
        <v>57</v>
      </c>
    </row>
    <row r="8" spans="1:24" x14ac:dyDescent="0.2">
      <c r="A8" s="8" t="s">
        <v>101</v>
      </c>
      <c r="B8" s="8">
        <f>VLOOKUP($A8,'GWDCA Tallies'!$A$5:$Z$25,2,FALSE)</f>
        <v>5</v>
      </c>
      <c r="C8" s="8">
        <f>VLOOKUP($A8,'GWDCA Tallies'!$A$5:$Z$25,14,FALSE)</f>
        <v>2</v>
      </c>
      <c r="D8" s="8">
        <f>VLOOKUP($A8,'GWDCA Tallies'!$A$5:$Z$25,15,FALSE)</f>
        <v>3</v>
      </c>
      <c r="E8" s="8">
        <f>VLOOKUP($A8,'GWDCA Tallies'!$A$5:$Z$25,16,FALSE)</f>
        <v>4</v>
      </c>
      <c r="F8" s="8">
        <f>VLOOKUP($A8,'GWDCA Tallies'!$A$5:$Z$25,17,FALSE)</f>
        <v>1</v>
      </c>
      <c r="G8" s="8">
        <f>VLOOKUP($A8,'GWDCA Tallies'!$A$5:$Z$25,18,FALSE)</f>
        <v>6</v>
      </c>
      <c r="H8" s="8">
        <f>VLOOKUP($A8,'GWDCA Tallies'!$A$5:$Z$25,19,FALSE)</f>
        <v>5</v>
      </c>
      <c r="I8" s="8">
        <f>VLOOKUP($A8,'GWDCA Tallies'!$A$5:$Z$25,20,FALSE)</f>
        <v>4</v>
      </c>
      <c r="J8" s="8">
        <f>VLOOKUP($A8,'GWDCA Tallies'!$A$5:$Z$25,21,FALSE)</f>
        <v>1</v>
      </c>
      <c r="K8" s="8">
        <f>VLOOKUP($A8,'GWDCA Tallies'!$A$5:$Z$25,22,FALSE)</f>
        <v>1</v>
      </c>
      <c r="L8" s="8">
        <f>VLOOKUP($A8,'GWDCA Tallies'!$A$5:$Z$25,23,FALSE)</f>
        <v>1</v>
      </c>
      <c r="M8" s="8">
        <f t="shared" si="0"/>
        <v>28</v>
      </c>
      <c r="N8" s="8">
        <f t="shared" si="1"/>
        <v>2</v>
      </c>
      <c r="O8" s="8">
        <f t="shared" si="2"/>
        <v>24</v>
      </c>
      <c r="P8" s="8">
        <f>VLOOKUP($A8,'pre 1971 Tallies'!$A$4:$P$42,14,FALSE)</f>
        <v>32</v>
      </c>
      <c r="Q8" s="8">
        <f>VLOOKUP($A8,'pre 1971 Tallies'!$A$4:$P$42,15,FALSE)</f>
        <v>18</v>
      </c>
      <c r="R8" s="8">
        <f>VLOOKUP($A8,'pre 1971 Tallies'!$A$4:$P$42,16,FALSE)</f>
        <v>14</v>
      </c>
      <c r="S8" s="8">
        <f>VLOOKUP($A8,'Juniors Tallies'!$A$3:$AD$37,26,FALSE)</f>
        <v>12</v>
      </c>
      <c r="T8" s="8">
        <f>VLOOKUP($A8,'Juniors Tallies'!$A$3:$AD$37,28,FALSE)</f>
        <v>1</v>
      </c>
      <c r="U8" s="8">
        <f>VLOOKUP($A8,'Juniors Tallies'!$A$3:$AD$37,28,FALSE)</f>
        <v>1</v>
      </c>
      <c r="V8" s="8">
        <f>VLOOKUP($A8,'Juniors Tallies'!$A$3:$AD$37,29,FALSE)</f>
        <v>5</v>
      </c>
      <c r="W8" s="8">
        <f>VLOOKUP($A8,'Juniors Tallies'!$A$3:$AD$37,2,FALSE)</f>
        <v>0</v>
      </c>
      <c r="X8" s="8">
        <f t="shared" si="3"/>
        <v>71</v>
      </c>
    </row>
    <row r="9" spans="1:24" x14ac:dyDescent="0.2">
      <c r="A9" s="8" t="s">
        <v>151</v>
      </c>
      <c r="B9" s="8">
        <f>VLOOKUP($A9,'GWDCA Tallies'!$A$5:$Z$25,2,FALSE)</f>
        <v>0</v>
      </c>
      <c r="C9" s="8">
        <f>VLOOKUP($A9,'GWDCA Tallies'!$A$5:$Z$25,14,FALSE)</f>
        <v>2</v>
      </c>
      <c r="D9" s="8">
        <f>VLOOKUP($A9,'GWDCA Tallies'!$A$5:$Z$25,15,FALSE)</f>
        <v>7</v>
      </c>
      <c r="E9" s="8">
        <f>VLOOKUP($A9,'GWDCA Tallies'!$A$5:$Z$25,16,FALSE)</f>
        <v>0</v>
      </c>
      <c r="F9" s="8">
        <f>VLOOKUP($A9,'GWDCA Tallies'!$A$5:$Z$25,17,FALSE)</f>
        <v>2</v>
      </c>
      <c r="G9" s="8">
        <f>VLOOKUP($A9,'GWDCA Tallies'!$A$5:$Z$25,18,FALSE)</f>
        <v>0</v>
      </c>
      <c r="H9" s="8">
        <f>VLOOKUP($A9,'GWDCA Tallies'!$A$5:$Z$25,19,FALSE)</f>
        <v>0</v>
      </c>
      <c r="I9" s="8">
        <f>VLOOKUP($A9,'GWDCA Tallies'!$A$5:$Z$25,20,FALSE)</f>
        <v>0</v>
      </c>
      <c r="J9" s="8">
        <f>VLOOKUP($A9,'GWDCA Tallies'!$A$5:$Z$25,21,FALSE)</f>
        <v>0</v>
      </c>
      <c r="K9" s="8">
        <f>VLOOKUP($A9,'GWDCA Tallies'!$A$5:$Z$25,22,FALSE)</f>
        <v>0</v>
      </c>
      <c r="L9" s="8">
        <f>VLOOKUP($A9,'GWDCA Tallies'!$A$5:$Z$25,23,FALSE)</f>
        <v>1</v>
      </c>
      <c r="M9" s="8">
        <f t="shared" si="0"/>
        <v>12</v>
      </c>
      <c r="N9" s="8">
        <f t="shared" si="1"/>
        <v>2</v>
      </c>
      <c r="O9" s="8">
        <f t="shared" si="2"/>
        <v>9</v>
      </c>
      <c r="P9" s="8">
        <f>VLOOKUP($A9,'pre 1971 Tallies'!$A$4:$P$42,14,FALSE)</f>
        <v>4</v>
      </c>
      <c r="Q9" s="8">
        <f>VLOOKUP($A9,'pre 1971 Tallies'!$A$4:$P$42,15,FALSE)</f>
        <v>0</v>
      </c>
      <c r="R9" s="8">
        <f>VLOOKUP($A9,'pre 1971 Tallies'!$A$4:$P$42,16,FALSE)</f>
        <v>4</v>
      </c>
      <c r="S9" s="8">
        <f>VLOOKUP($A9,'Juniors Tallies'!$A$3:$AD$37,26,FALSE)</f>
        <v>7</v>
      </c>
      <c r="T9" s="8">
        <f>VLOOKUP($A9,'Juniors Tallies'!$A$3:$AD$37,28,FALSE)</f>
        <v>1</v>
      </c>
      <c r="U9" s="8">
        <f>VLOOKUP($A9,'Juniors Tallies'!$A$3:$AD$37,28,FALSE)</f>
        <v>1</v>
      </c>
      <c r="V9" s="8">
        <f>VLOOKUP($A9,'Juniors Tallies'!$A$3:$AD$37,29,FALSE)</f>
        <v>0</v>
      </c>
      <c r="W9" s="8">
        <f>VLOOKUP($A9,'Juniors Tallies'!$A$3:$AD$37,2,FALSE)</f>
        <v>0</v>
      </c>
      <c r="X9" s="8">
        <f t="shared" si="3"/>
        <v>22</v>
      </c>
    </row>
    <row r="10" spans="1:24" x14ac:dyDescent="0.2">
      <c r="A10" s="8" t="s">
        <v>108</v>
      </c>
      <c r="B10" s="8">
        <f>VLOOKUP($A10,'GWDCA Tallies'!$A$5:$Z$25,2,FALSE)</f>
        <v>19</v>
      </c>
      <c r="C10" s="8">
        <f>VLOOKUP($A10,'GWDCA Tallies'!$A$5:$Z$25,14,FALSE)</f>
        <v>11</v>
      </c>
      <c r="D10" s="8">
        <f>VLOOKUP($A10,'GWDCA Tallies'!$A$5:$Z$25,15,FALSE)</f>
        <v>10</v>
      </c>
      <c r="E10" s="8">
        <f>VLOOKUP($A10,'GWDCA Tallies'!$A$5:$Z$25,16,FALSE)</f>
        <v>11</v>
      </c>
      <c r="F10" s="8">
        <f>VLOOKUP($A10,'GWDCA Tallies'!$A$5:$Z$25,17,FALSE)</f>
        <v>9</v>
      </c>
      <c r="G10" s="8">
        <f>VLOOKUP($A10,'GWDCA Tallies'!$A$5:$Z$25,18,FALSE)</f>
        <v>5</v>
      </c>
      <c r="H10" s="8">
        <f>VLOOKUP($A10,'GWDCA Tallies'!$A$5:$Z$25,19,FALSE)</f>
        <v>5</v>
      </c>
      <c r="I10" s="8">
        <f>VLOOKUP($A10,'GWDCA Tallies'!$A$5:$Z$25,20,FALSE)</f>
        <v>0</v>
      </c>
      <c r="J10" s="8">
        <f>VLOOKUP($A10,'GWDCA Tallies'!$A$5:$Z$25,21,FALSE)</f>
        <v>0</v>
      </c>
      <c r="K10" s="8">
        <f>VLOOKUP($A10,'GWDCA Tallies'!$A$5:$Z$25,22,FALSE)</f>
        <v>1</v>
      </c>
      <c r="L10" s="8">
        <f>VLOOKUP($A10,'GWDCA Tallies'!$A$5:$Z$25,23,FALSE)</f>
        <v>4</v>
      </c>
      <c r="M10" s="8">
        <f t="shared" si="0"/>
        <v>56</v>
      </c>
      <c r="N10" s="8">
        <f t="shared" si="1"/>
        <v>11</v>
      </c>
      <c r="O10" s="8">
        <f t="shared" si="2"/>
        <v>40</v>
      </c>
      <c r="P10" s="8">
        <f>VLOOKUP($A10,'pre 1971 Tallies'!$A$4:$P$42,14,FALSE)</f>
        <v>13</v>
      </c>
      <c r="Q10" s="8">
        <f>VLOOKUP($A10,'pre 1971 Tallies'!$A$4:$P$42,15,FALSE)</f>
        <v>6</v>
      </c>
      <c r="R10" s="8">
        <f>VLOOKUP($A10,'pre 1971 Tallies'!$A$4:$P$42,16,FALSE)</f>
        <v>7</v>
      </c>
      <c r="S10" s="8">
        <f>VLOOKUP($A10,'Juniors Tallies'!$A$3:$AD$37,26,FALSE)</f>
        <v>13</v>
      </c>
      <c r="T10" s="8">
        <f>VLOOKUP($A10,'Juniors Tallies'!$A$3:$AD$37,28,FALSE)</f>
        <v>4</v>
      </c>
      <c r="U10" s="8">
        <f>VLOOKUP($A10,'Juniors Tallies'!$A$3:$AD$37,28,FALSE)</f>
        <v>4</v>
      </c>
      <c r="V10" s="8">
        <f>VLOOKUP($A10,'Juniors Tallies'!$A$3:$AD$37,29,FALSE)</f>
        <v>13</v>
      </c>
      <c r="W10" s="8">
        <f>VLOOKUP($A10,'Juniors Tallies'!$A$3:$AD$37,2,FALSE)</f>
        <v>4</v>
      </c>
      <c r="X10" s="8">
        <f t="shared" si="3"/>
        <v>78</v>
      </c>
    </row>
    <row r="11" spans="1:24" x14ac:dyDescent="0.2">
      <c r="A11" s="8" t="s">
        <v>377</v>
      </c>
      <c r="B11" s="8">
        <f>VLOOKUP($A11,'GWDCA Tallies'!$A$5:$Z$25,2,FALSE)</f>
        <v>1</v>
      </c>
      <c r="C11" s="8">
        <f>VLOOKUP($A11,'GWDCA Tallies'!$A$5:$Z$25,14,FALSE)</f>
        <v>2</v>
      </c>
      <c r="D11" s="8">
        <f>VLOOKUP($A11,'GWDCA Tallies'!$A$5:$Z$25,15,FALSE)</f>
        <v>8</v>
      </c>
      <c r="E11" s="8">
        <f>VLOOKUP($A11,'GWDCA Tallies'!$A$5:$Z$25,16,FALSE)</f>
        <v>4</v>
      </c>
      <c r="F11" s="8">
        <f>VLOOKUP($A11,'GWDCA Tallies'!$A$5:$Z$25,17,FALSE)</f>
        <v>4</v>
      </c>
      <c r="G11" s="8">
        <f>VLOOKUP($A11,'GWDCA Tallies'!$A$5:$Z$25,18,FALSE)</f>
        <v>2</v>
      </c>
      <c r="H11" s="8">
        <f>VLOOKUP($A11,'GWDCA Tallies'!$A$5:$Z$25,19,FALSE)</f>
        <v>2</v>
      </c>
      <c r="I11" s="8">
        <f>VLOOKUP($A11,'GWDCA Tallies'!$A$5:$Z$25,20,FALSE)</f>
        <v>2</v>
      </c>
      <c r="J11" s="8">
        <f>VLOOKUP($A11,'GWDCA Tallies'!$A$5:$Z$25,21,FALSE)</f>
        <v>0</v>
      </c>
      <c r="K11" s="8">
        <f>VLOOKUP($A11,'GWDCA Tallies'!$A$5:$Z$25,22,FALSE)</f>
        <v>2</v>
      </c>
      <c r="L11" s="8">
        <f>VLOOKUP($A11,'GWDCA Tallies'!$A$5:$Z$25,23,FALSE)</f>
        <v>4</v>
      </c>
      <c r="M11" s="8">
        <f t="shared" si="0"/>
        <v>30</v>
      </c>
      <c r="N11" s="8">
        <f t="shared" si="1"/>
        <v>2</v>
      </c>
      <c r="O11" s="8">
        <f t="shared" si="2"/>
        <v>22</v>
      </c>
      <c r="P11" s="8">
        <f>VLOOKUP($A11,'pre 1971 Tallies'!$A$4:$P$42,14,FALSE)</f>
        <v>13</v>
      </c>
      <c r="Q11" s="8">
        <f>VLOOKUP($A11,'pre 1971 Tallies'!$A$4:$P$42,15,FALSE)</f>
        <v>2</v>
      </c>
      <c r="R11" s="8">
        <f>VLOOKUP($A11,'pre 1971 Tallies'!$A$4:$P$42,16,FALSE)</f>
        <v>11</v>
      </c>
      <c r="S11" s="8">
        <f>VLOOKUP($A11,'Juniors Tallies'!$A$3:$AD$37,26,FALSE)</f>
        <v>1</v>
      </c>
      <c r="T11" s="8">
        <f>VLOOKUP($A11,'Juniors Tallies'!$A$3:$AD$37,28,FALSE)</f>
        <v>4</v>
      </c>
      <c r="U11" s="8">
        <f>VLOOKUP($A11,'Juniors Tallies'!$A$3:$AD$37,28,FALSE)</f>
        <v>4</v>
      </c>
      <c r="V11" s="8">
        <f>VLOOKUP($A11,'Juniors Tallies'!$A$3:$AD$37,29,FALSE)</f>
        <v>11</v>
      </c>
      <c r="W11" s="8">
        <f>VLOOKUP($A11,'Juniors Tallies'!$A$3:$AD$37,2,FALSE)</f>
        <v>2</v>
      </c>
      <c r="X11" s="8">
        <f t="shared" si="3"/>
        <v>40</v>
      </c>
    </row>
    <row r="12" spans="1:24" x14ac:dyDescent="0.2">
      <c r="A12" s="8" t="s">
        <v>48</v>
      </c>
      <c r="B12" s="8">
        <f>VLOOKUP($A12,'GWDCA Tallies'!$A$5:$Z$25,2,FALSE)</f>
        <v>9</v>
      </c>
      <c r="C12" s="8">
        <f>VLOOKUP($A12,'GWDCA Tallies'!$A$5:$Z$25,14,FALSE)</f>
        <v>3</v>
      </c>
      <c r="D12" s="8">
        <f>VLOOKUP($A12,'GWDCA Tallies'!$A$5:$Z$25,15,FALSE)</f>
        <v>5</v>
      </c>
      <c r="E12" s="8">
        <f>VLOOKUP($A12,'GWDCA Tallies'!$A$5:$Z$25,16,FALSE)</f>
        <v>4</v>
      </c>
      <c r="F12" s="8">
        <f>VLOOKUP($A12,'GWDCA Tallies'!$A$5:$Z$25,17,FALSE)</f>
        <v>5</v>
      </c>
      <c r="G12" s="8">
        <f>VLOOKUP($A12,'GWDCA Tallies'!$A$5:$Z$25,18,FALSE)</f>
        <v>2</v>
      </c>
      <c r="H12" s="8">
        <f>VLOOKUP($A12,'GWDCA Tallies'!$A$5:$Z$25,19,FALSE)</f>
        <v>3</v>
      </c>
      <c r="I12" s="8">
        <f>VLOOKUP($A12,'GWDCA Tallies'!$A$5:$Z$25,20,FALSE)</f>
        <v>2</v>
      </c>
      <c r="J12" s="8">
        <f>VLOOKUP($A12,'GWDCA Tallies'!$A$5:$Z$25,21,FALSE)</f>
        <v>2</v>
      </c>
      <c r="K12" s="8">
        <f>VLOOKUP($A12,'GWDCA Tallies'!$A$5:$Z$25,22,FALSE)</f>
        <v>3</v>
      </c>
      <c r="L12" s="8">
        <f>VLOOKUP($A12,'GWDCA Tallies'!$A$5:$Z$25,23,FALSE)</f>
        <v>3</v>
      </c>
      <c r="M12" s="8">
        <f t="shared" si="0"/>
        <v>32</v>
      </c>
      <c r="N12" s="8">
        <f t="shared" si="1"/>
        <v>3</v>
      </c>
      <c r="O12" s="8">
        <f t="shared" si="2"/>
        <v>23</v>
      </c>
      <c r="P12" s="8">
        <f>VLOOKUP($A12,'pre 1971 Tallies'!$A$4:$P$42,14,FALSE)</f>
        <v>7</v>
      </c>
      <c r="Q12" s="8">
        <f>VLOOKUP($A12,'pre 1971 Tallies'!$A$4:$P$42,15,FALSE)</f>
        <v>6</v>
      </c>
      <c r="R12" s="8">
        <f>VLOOKUP($A12,'pre 1971 Tallies'!$A$4:$P$42,16,FALSE)</f>
        <v>1</v>
      </c>
      <c r="S12" s="8">
        <f>VLOOKUP($A12,'Juniors Tallies'!$A$3:$AD$37,26,FALSE)</f>
        <v>4</v>
      </c>
      <c r="T12" s="8">
        <f>VLOOKUP($A12,'Juniors Tallies'!$A$3:$AD$37,28,FALSE)</f>
        <v>3</v>
      </c>
      <c r="U12" s="8">
        <f>VLOOKUP($A12,'Juniors Tallies'!$A$3:$AD$37,28,FALSE)</f>
        <v>3</v>
      </c>
      <c r="V12" s="8">
        <f>VLOOKUP($A12,'Juniors Tallies'!$A$3:$AD$37,29,FALSE)</f>
        <v>22</v>
      </c>
      <c r="W12" s="8">
        <f>VLOOKUP($A12,'Juniors Tallies'!$A$3:$AD$37,2,FALSE)</f>
        <v>2</v>
      </c>
      <c r="X12" s="8">
        <f t="shared" si="3"/>
        <v>40</v>
      </c>
    </row>
    <row r="13" spans="1:24" x14ac:dyDescent="0.2">
      <c r="A13" s="8" t="s">
        <v>74</v>
      </c>
      <c r="B13" s="8">
        <f>VLOOKUP($A13,'GWDCA Tallies'!$A$5:$Z$25,2,FALSE)</f>
        <v>7</v>
      </c>
      <c r="C13" s="8">
        <f>VLOOKUP($A13,'GWDCA Tallies'!$A$5:$Z$25,14,FALSE)</f>
        <v>4</v>
      </c>
      <c r="D13" s="8">
        <f>VLOOKUP($A13,'GWDCA Tallies'!$A$5:$Z$25,15,FALSE)</f>
        <v>4</v>
      </c>
      <c r="E13" s="8">
        <f>VLOOKUP($A13,'GWDCA Tallies'!$A$5:$Z$25,16,FALSE)</f>
        <v>4</v>
      </c>
      <c r="F13" s="8">
        <f>VLOOKUP($A13,'GWDCA Tallies'!$A$5:$Z$25,17,FALSE)</f>
        <v>11</v>
      </c>
      <c r="G13" s="8">
        <f>VLOOKUP($A13,'GWDCA Tallies'!$A$5:$Z$25,18,FALSE)</f>
        <v>6</v>
      </c>
      <c r="H13" s="8">
        <f>VLOOKUP($A13,'GWDCA Tallies'!$A$5:$Z$25,19,FALSE)</f>
        <v>4</v>
      </c>
      <c r="I13" s="8">
        <f>VLOOKUP($A13,'GWDCA Tallies'!$A$5:$Z$25,20,FALSE)</f>
        <v>0</v>
      </c>
      <c r="J13" s="8">
        <f>VLOOKUP($A13,'GWDCA Tallies'!$A$5:$Z$25,21,FALSE)</f>
        <v>0</v>
      </c>
      <c r="K13" s="8">
        <f>VLOOKUP($A13,'GWDCA Tallies'!$A$5:$Z$25,22,FALSE)</f>
        <v>0</v>
      </c>
      <c r="L13" s="8">
        <f>VLOOKUP($A13,'GWDCA Tallies'!$A$5:$Z$25,23,FALSE)</f>
        <v>3</v>
      </c>
      <c r="M13" s="8">
        <f t="shared" si="0"/>
        <v>36</v>
      </c>
      <c r="N13" s="8">
        <f t="shared" si="1"/>
        <v>4</v>
      </c>
      <c r="O13" s="8">
        <f t="shared" si="2"/>
        <v>29</v>
      </c>
      <c r="P13" s="8">
        <f>VLOOKUP($A13,'pre 1971 Tallies'!$A$4:$P$42,14,FALSE)</f>
        <v>6</v>
      </c>
      <c r="Q13" s="8">
        <f>VLOOKUP($A13,'pre 1971 Tallies'!$A$4:$P$42,15,FALSE)</f>
        <v>4</v>
      </c>
      <c r="R13" s="8">
        <f>VLOOKUP($A13,'pre 1971 Tallies'!$A$4:$P$42,16,FALSE)</f>
        <v>2</v>
      </c>
      <c r="S13" s="8">
        <f>VLOOKUP($A13,'Juniors Tallies'!$A$3:$AD$37,26,FALSE)</f>
        <v>6</v>
      </c>
      <c r="T13" s="8">
        <f>VLOOKUP($A13,'Juniors Tallies'!$A$3:$AD$37,28,FALSE)</f>
        <v>3</v>
      </c>
      <c r="U13" s="8">
        <f>VLOOKUP($A13,'Juniors Tallies'!$A$3:$AD$37,28,FALSE)</f>
        <v>3</v>
      </c>
      <c r="V13" s="8">
        <f>VLOOKUP($A13,'Juniors Tallies'!$A$3:$AD$37,29,FALSE)</f>
        <v>13</v>
      </c>
      <c r="W13" s="8">
        <f>VLOOKUP($A13,'Juniors Tallies'!$A$3:$AD$37,2,FALSE)</f>
        <v>3</v>
      </c>
      <c r="X13" s="8">
        <f t="shared" si="3"/>
        <v>45</v>
      </c>
    </row>
    <row r="14" spans="1:24" x14ac:dyDescent="0.2">
      <c r="A14" s="8" t="s">
        <v>143</v>
      </c>
      <c r="B14" s="8">
        <f>VLOOKUP($A14,'GWDCA Tallies'!$A$5:$Z$25,2,FALSE)</f>
        <v>0</v>
      </c>
      <c r="C14" s="8">
        <f>VLOOKUP($A14,'GWDCA Tallies'!$A$5:$Z$25,14,FALSE)</f>
        <v>9</v>
      </c>
      <c r="D14" s="8">
        <f>VLOOKUP($A14,'GWDCA Tallies'!$A$5:$Z$25,15,FALSE)</f>
        <v>2</v>
      </c>
      <c r="E14" s="8">
        <f>VLOOKUP($A14,'GWDCA Tallies'!$A$5:$Z$25,16,FALSE)</f>
        <v>4</v>
      </c>
      <c r="F14" s="8">
        <f>VLOOKUP($A14,'GWDCA Tallies'!$A$5:$Z$25,17,FALSE)</f>
        <v>2</v>
      </c>
      <c r="G14" s="8">
        <f>VLOOKUP($A14,'GWDCA Tallies'!$A$5:$Z$25,18,FALSE)</f>
        <v>0</v>
      </c>
      <c r="H14" s="8">
        <f>VLOOKUP($A14,'GWDCA Tallies'!$A$5:$Z$25,19,FALSE)</f>
        <v>1</v>
      </c>
      <c r="I14" s="8">
        <f>VLOOKUP($A14,'GWDCA Tallies'!$A$5:$Z$25,20,FALSE)</f>
        <v>0</v>
      </c>
      <c r="J14" s="8">
        <f>VLOOKUP($A14,'GWDCA Tallies'!$A$5:$Z$25,21,FALSE)</f>
        <v>0</v>
      </c>
      <c r="K14" s="8">
        <f>VLOOKUP($A14,'GWDCA Tallies'!$A$5:$Z$25,22,FALSE)</f>
        <v>0</v>
      </c>
      <c r="L14" s="8">
        <f>VLOOKUP($A14,'GWDCA Tallies'!$A$5:$Z$25,23,FALSE)</f>
        <v>2</v>
      </c>
      <c r="M14" s="8">
        <f t="shared" si="0"/>
        <v>20</v>
      </c>
      <c r="N14" s="8">
        <f t="shared" si="1"/>
        <v>9</v>
      </c>
      <c r="O14" s="8">
        <f t="shared" si="2"/>
        <v>9</v>
      </c>
      <c r="S14" s="8">
        <f>VLOOKUP($A14,'Juniors Tallies'!$A$3:$AD$37,26,FALSE)</f>
        <v>11</v>
      </c>
      <c r="T14" s="8">
        <f>VLOOKUP($A14,'Juniors Tallies'!$A$3:$AD$37,28,FALSE)</f>
        <v>1</v>
      </c>
      <c r="U14" s="8">
        <f>VLOOKUP($A14,'Juniors Tallies'!$A$3:$AD$37,28,FALSE)</f>
        <v>1</v>
      </c>
      <c r="V14" s="8">
        <f>VLOOKUP($A14,'Juniors Tallies'!$A$3:$AD$37,29,FALSE)</f>
        <v>12</v>
      </c>
      <c r="W14" s="8">
        <f>VLOOKUP($A14,'Juniors Tallies'!$A$3:$AD$37,2,FALSE)</f>
        <v>1</v>
      </c>
      <c r="X14" s="8">
        <f t="shared" si="3"/>
        <v>30</v>
      </c>
    </row>
    <row r="15" spans="1:24" x14ac:dyDescent="0.2">
      <c r="A15" s="8" t="s">
        <v>94</v>
      </c>
      <c r="B15" s="8">
        <f>VLOOKUP($A15,'GWDCA Tallies'!$A$5:$Z$25,2,FALSE)</f>
        <v>0</v>
      </c>
      <c r="C15" s="8">
        <f>VLOOKUP($A15,'GWDCA Tallies'!$A$5:$Z$25,14,FALSE)</f>
        <v>0</v>
      </c>
      <c r="D15" s="8">
        <f>VLOOKUP($A15,'GWDCA Tallies'!$A$5:$Z$25,15,FALSE)</f>
        <v>2</v>
      </c>
      <c r="E15" s="8">
        <f>VLOOKUP($A15,'GWDCA Tallies'!$A$5:$Z$25,16,FALSE)</f>
        <v>2</v>
      </c>
      <c r="F15" s="8">
        <f>VLOOKUP($A15,'GWDCA Tallies'!$A$5:$Z$25,17,FALSE)</f>
        <v>1</v>
      </c>
      <c r="G15" s="8">
        <f>VLOOKUP($A15,'GWDCA Tallies'!$A$5:$Z$25,18,FALSE)</f>
        <v>2</v>
      </c>
      <c r="H15" s="8">
        <f>VLOOKUP($A15,'GWDCA Tallies'!$A$5:$Z$25,19,FALSE)</f>
        <v>2</v>
      </c>
      <c r="I15" s="8">
        <f>VLOOKUP($A15,'GWDCA Tallies'!$A$5:$Z$25,20,FALSE)</f>
        <v>0</v>
      </c>
      <c r="J15" s="8">
        <f>VLOOKUP($A15,'GWDCA Tallies'!$A$5:$Z$25,21,FALSE)</f>
        <v>0</v>
      </c>
      <c r="K15" s="8">
        <f>VLOOKUP($A15,'GWDCA Tallies'!$A$5:$Z$25,22,FALSE)</f>
        <v>0</v>
      </c>
      <c r="L15" s="8">
        <f>VLOOKUP($A15,'GWDCA Tallies'!$A$5:$Z$25,23,FALSE)</f>
        <v>4</v>
      </c>
      <c r="M15" s="8">
        <f t="shared" si="0"/>
        <v>13</v>
      </c>
      <c r="N15" s="8">
        <f t="shared" si="1"/>
        <v>0</v>
      </c>
      <c r="O15" s="8">
        <f t="shared" si="2"/>
        <v>9</v>
      </c>
      <c r="P15" s="8">
        <f>VLOOKUP($A15,'pre 1971 Tallies'!$A$4:$P$42,14,FALSE)</f>
        <v>7</v>
      </c>
      <c r="Q15" s="8">
        <f>VLOOKUP($A15,'pre 1971 Tallies'!$A$4:$P$42,15,FALSE)</f>
        <v>1</v>
      </c>
      <c r="R15" s="8">
        <f>VLOOKUP($A15,'pre 1971 Tallies'!$A$4:$P$42,16,FALSE)</f>
        <v>6</v>
      </c>
      <c r="S15" s="8">
        <f>VLOOKUP($A15,'Juniors Tallies'!$A$3:$AD$37,26,FALSE)</f>
        <v>5</v>
      </c>
      <c r="T15" s="8">
        <f>VLOOKUP($A15,'Juniors Tallies'!$A$3:$AD$37,28,FALSE)</f>
        <v>4</v>
      </c>
      <c r="U15" s="8">
        <f>VLOOKUP($A15,'Juniors Tallies'!$A$3:$AD$37,28,FALSE)</f>
        <v>4</v>
      </c>
      <c r="V15" s="8">
        <f>VLOOKUP($A15,'Juniors Tallies'!$A$3:$AD$37,29,FALSE)</f>
        <v>16</v>
      </c>
      <c r="W15" s="8">
        <f>VLOOKUP($A15,'Juniors Tallies'!$A$3:$AD$37,2,FALSE)</f>
        <v>6</v>
      </c>
      <c r="X15" s="8">
        <f t="shared" si="3"/>
        <v>21</v>
      </c>
    </row>
    <row r="16" spans="1:24" x14ac:dyDescent="0.2">
      <c r="A16" s="8" t="s">
        <v>34</v>
      </c>
      <c r="B16" s="8">
        <f>VLOOKUP($A16,'GWDCA Tallies'!$A$5:$Z$25,2,FALSE)</f>
        <v>2</v>
      </c>
      <c r="C16" s="8">
        <f>VLOOKUP($A16,'GWDCA Tallies'!$A$5:$Z$25,14,FALSE)</f>
        <v>2</v>
      </c>
      <c r="D16" s="8">
        <f>VLOOKUP($A16,'GWDCA Tallies'!$A$5:$Z$25,15,FALSE)</f>
        <v>2</v>
      </c>
      <c r="E16" s="8">
        <f>VLOOKUP($A16,'GWDCA Tallies'!$A$5:$Z$25,16,FALSE)</f>
        <v>2</v>
      </c>
      <c r="F16" s="8">
        <f>VLOOKUP($A16,'GWDCA Tallies'!$A$5:$Z$25,17,FALSE)</f>
        <v>4</v>
      </c>
      <c r="G16" s="8">
        <f>VLOOKUP($A16,'GWDCA Tallies'!$A$5:$Z$25,18,FALSE)</f>
        <v>3</v>
      </c>
      <c r="H16" s="8">
        <f>VLOOKUP($A16,'GWDCA Tallies'!$A$5:$Z$25,19,FALSE)</f>
        <v>0</v>
      </c>
      <c r="I16" s="8">
        <f>VLOOKUP($A16,'GWDCA Tallies'!$A$5:$Z$25,20,FALSE)</f>
        <v>1</v>
      </c>
      <c r="J16" s="8">
        <f>VLOOKUP($A16,'GWDCA Tallies'!$A$5:$Z$25,21,FALSE)</f>
        <v>2</v>
      </c>
      <c r="K16" s="8">
        <f>VLOOKUP($A16,'GWDCA Tallies'!$A$5:$Z$25,22,FALSE)</f>
        <v>2</v>
      </c>
      <c r="L16" s="8">
        <f>VLOOKUP($A16,'GWDCA Tallies'!$A$5:$Z$25,23,FALSE)</f>
        <v>2</v>
      </c>
      <c r="M16" s="8">
        <f t="shared" si="0"/>
        <v>20</v>
      </c>
      <c r="N16" s="8">
        <f t="shared" si="1"/>
        <v>2</v>
      </c>
      <c r="O16" s="8">
        <f t="shared" si="2"/>
        <v>14</v>
      </c>
      <c r="P16" s="8">
        <f>VLOOKUP($A16,'pre 1971 Tallies'!$A$4:$P$42,14,FALSE)</f>
        <v>18</v>
      </c>
      <c r="Q16" s="8">
        <f>VLOOKUP($A16,'pre 1971 Tallies'!$A$4:$P$42,15,FALSE)</f>
        <v>14</v>
      </c>
      <c r="R16" s="8">
        <f>VLOOKUP($A16,'pre 1971 Tallies'!$A$4:$P$42,16,FALSE)</f>
        <v>4</v>
      </c>
      <c r="S16" s="8">
        <f>VLOOKUP($A16,'Juniors Tallies'!$A$3:$AD$37,26,FALSE)</f>
        <v>8</v>
      </c>
      <c r="T16" s="8">
        <f>VLOOKUP($A16,'Juniors Tallies'!$A$3:$AD$37,28,FALSE)</f>
        <v>2</v>
      </c>
      <c r="U16" s="8">
        <f>VLOOKUP($A16,'Juniors Tallies'!$A$3:$AD$37,28,FALSE)</f>
        <v>2</v>
      </c>
      <c r="V16" s="8">
        <f>VLOOKUP($A16,'Juniors Tallies'!$A$3:$AD$37,29,FALSE)</f>
        <v>3</v>
      </c>
      <c r="W16" s="8">
        <f>VLOOKUP($A16,'Juniors Tallies'!$A$3:$AD$37,2,FALSE)</f>
        <v>1</v>
      </c>
      <c r="X16" s="8">
        <f t="shared" si="3"/>
        <v>44</v>
      </c>
    </row>
    <row r="17" spans="1:24" x14ac:dyDescent="0.2">
      <c r="A17" s="8" t="s">
        <v>110</v>
      </c>
      <c r="B17" s="8">
        <f>VLOOKUP($A17,'GWDCA Tallies'!$A$5:$Z$25,2,FALSE)</f>
        <v>0</v>
      </c>
      <c r="C17" s="8">
        <f>VLOOKUP($A17,'GWDCA Tallies'!$A$5:$Z$25,14,FALSE)</f>
        <v>0</v>
      </c>
      <c r="D17" s="8">
        <f>VLOOKUP($A17,'GWDCA Tallies'!$A$5:$Z$25,15,FALSE)</f>
        <v>0</v>
      </c>
      <c r="E17" s="8">
        <f>VLOOKUP($A17,'GWDCA Tallies'!$A$5:$Z$25,16,FALSE)</f>
        <v>0</v>
      </c>
      <c r="F17" s="8">
        <f>VLOOKUP($A17,'GWDCA Tallies'!$A$5:$Z$25,17,FALSE)</f>
        <v>1</v>
      </c>
      <c r="G17" s="8">
        <f>VLOOKUP($A17,'GWDCA Tallies'!$A$5:$Z$25,18,FALSE)</f>
        <v>1</v>
      </c>
      <c r="H17" s="8">
        <f>VLOOKUP($A17,'GWDCA Tallies'!$A$5:$Z$25,19,FALSE)</f>
        <v>2</v>
      </c>
      <c r="I17" s="8">
        <f>VLOOKUP($A17,'GWDCA Tallies'!$A$5:$Z$25,20,FALSE)</f>
        <v>0</v>
      </c>
      <c r="J17" s="8">
        <f>VLOOKUP($A17,'GWDCA Tallies'!$A$5:$Z$25,21,FALSE)</f>
        <v>0</v>
      </c>
      <c r="K17" s="8">
        <f>VLOOKUP($A17,'GWDCA Tallies'!$A$5:$Z$25,22,FALSE)</f>
        <v>0</v>
      </c>
      <c r="L17" s="8">
        <f>VLOOKUP($A17,'GWDCA Tallies'!$A$5:$Z$25,23,FALSE)</f>
        <v>0</v>
      </c>
      <c r="M17" s="8">
        <f t="shared" si="0"/>
        <v>4</v>
      </c>
      <c r="N17" s="8">
        <f t="shared" si="1"/>
        <v>0</v>
      </c>
      <c r="O17" s="8">
        <f t="shared" si="2"/>
        <v>4</v>
      </c>
      <c r="P17" s="8">
        <f>VLOOKUP($A17,'pre 1971 Tallies'!$A$4:$P$42,14,FALSE)</f>
        <v>2</v>
      </c>
      <c r="Q17" s="8">
        <f>VLOOKUP($A17,'pre 1971 Tallies'!$A$4:$P$42,15,FALSE)</f>
        <v>0</v>
      </c>
      <c r="R17" s="8">
        <f>VLOOKUP($A17,'pre 1971 Tallies'!$A$4:$P$42,16,FALSE)</f>
        <v>2</v>
      </c>
      <c r="X17" s="8">
        <f t="shared" si="3"/>
        <v>6</v>
      </c>
    </row>
    <row r="18" spans="1:24" x14ac:dyDescent="0.2">
      <c r="A18" s="82" t="s">
        <v>353</v>
      </c>
      <c r="B18" s="8">
        <f>VLOOKUP($A18,'GWDCA Tallies'!$A$5:$Z$25,2,FALSE)</f>
        <v>0</v>
      </c>
      <c r="C18" s="8">
        <f>VLOOKUP($A18,'GWDCA Tallies'!$A$5:$Z$25,14,FALSE)</f>
        <v>0</v>
      </c>
      <c r="D18" s="8">
        <f>VLOOKUP($A18,'GWDCA Tallies'!$A$5:$Z$25,15,FALSE)</f>
        <v>0</v>
      </c>
      <c r="E18" s="8">
        <f>VLOOKUP($A18,'GWDCA Tallies'!$A$5:$Z$25,16,FALSE)</f>
        <v>0</v>
      </c>
      <c r="F18" s="8">
        <f>VLOOKUP($A18,'GWDCA Tallies'!$A$5:$Z$25,17,FALSE)</f>
        <v>1</v>
      </c>
      <c r="G18" s="8">
        <f>VLOOKUP($A18,'GWDCA Tallies'!$A$5:$Z$25,18,FALSE)</f>
        <v>0</v>
      </c>
      <c r="H18" s="8">
        <f>VLOOKUP($A18,'GWDCA Tallies'!$A$5:$Z$25,19,FALSE)</f>
        <v>0</v>
      </c>
      <c r="I18" s="8">
        <f>VLOOKUP($A18,'GWDCA Tallies'!$A$5:$Z$25,20,FALSE)</f>
        <v>0</v>
      </c>
      <c r="J18" s="8">
        <f>VLOOKUP($A18,'GWDCA Tallies'!$A$5:$Z$25,21,FALSE)</f>
        <v>0</v>
      </c>
      <c r="K18" s="8">
        <f>VLOOKUP($A18,'GWDCA Tallies'!$A$5:$Z$25,22,FALSE)</f>
        <v>0</v>
      </c>
      <c r="L18" s="8">
        <f>VLOOKUP($A18,'GWDCA Tallies'!$A$5:$Z$25,23,FALSE)</f>
        <v>0</v>
      </c>
      <c r="M18" s="8">
        <f>SUM(C18:L18)</f>
        <v>1</v>
      </c>
      <c r="N18" s="8">
        <f>C18</f>
        <v>0</v>
      </c>
      <c r="O18" s="8">
        <f t="shared" si="2"/>
        <v>1</v>
      </c>
      <c r="S18" s="8">
        <f>VLOOKUP($A18,'Juniors Tallies'!$A$3:$AD$37,26,FALSE)</f>
        <v>0</v>
      </c>
      <c r="T18" s="8">
        <f>VLOOKUP($A18,'Juniors Tallies'!$A$3:$AD$37,27,FALSE)</f>
        <v>0</v>
      </c>
      <c r="U18" s="8">
        <f>VLOOKUP($A18,'Juniors Tallies'!$A$3:$AD$37,28,FALSE)</f>
        <v>0</v>
      </c>
      <c r="V18" s="8">
        <f>VLOOKUP($A18,'Juniors Tallies'!$A$3:$AD$37,29,FALSE)</f>
        <v>0</v>
      </c>
      <c r="W18" s="8">
        <f>VLOOKUP($A18,'Juniors Tallies'!$A$3:$AD$37,2,FALSE)</f>
        <v>0</v>
      </c>
      <c r="X18" s="8">
        <f t="shared" si="3"/>
        <v>1</v>
      </c>
    </row>
    <row r="19" spans="1:24" x14ac:dyDescent="0.2">
      <c r="A19" s="8" t="s">
        <v>20</v>
      </c>
      <c r="P19" s="8">
        <f>VLOOKUP($A19,'pre 1971 Tallies'!$A$4:$P$42,14,FALSE)</f>
        <v>8</v>
      </c>
      <c r="Q19" s="8">
        <f>VLOOKUP($A19,'pre 1971 Tallies'!$A$4:$P$42,15,FALSE)</f>
        <v>7</v>
      </c>
      <c r="R19" s="8">
        <f>VLOOKUP($A19,'pre 1971 Tallies'!$A$4:$P$42,16,FALSE)</f>
        <v>1</v>
      </c>
      <c r="X19" s="8">
        <f t="shared" si="3"/>
        <v>8</v>
      </c>
    </row>
    <row r="20" spans="1:24" x14ac:dyDescent="0.2">
      <c r="A20" s="8" t="s">
        <v>330</v>
      </c>
      <c r="P20" s="8">
        <f>VLOOKUP($A20,'pre 1971 Tallies'!$A$4:$P$42,14,FALSE)</f>
        <v>14</v>
      </c>
      <c r="Q20" s="8">
        <f>VLOOKUP($A20,'pre 1971 Tallies'!$A$4:$P$42,15,FALSE)</f>
        <v>5</v>
      </c>
      <c r="R20" s="8">
        <f>VLOOKUP($A20,'pre 1971 Tallies'!$A$4:$P$42,16,FALSE)</f>
        <v>9</v>
      </c>
      <c r="X20" s="8">
        <f t="shared" si="3"/>
        <v>14</v>
      </c>
    </row>
    <row r="21" spans="1:24" x14ac:dyDescent="0.2">
      <c r="A21" s="90" t="s">
        <v>272</v>
      </c>
      <c r="B21" s="8">
        <f>VLOOKUP($A21,'GWDCA Tallies'!$A$5:$Z$25,2,FALSE)</f>
        <v>0</v>
      </c>
      <c r="C21" s="8">
        <f>VLOOKUP($A21,'GWDCA Tallies'!$A$5:$Z$25,12,FALSE)</f>
        <v>0</v>
      </c>
      <c r="D21" s="8">
        <f>VLOOKUP($A21,'GWDCA Tallies'!$A$5:$Z$25,13,FALSE)</f>
        <v>0</v>
      </c>
      <c r="E21" s="8">
        <f>VLOOKUP($A21,'GWDCA Tallies'!$A$5:$Z$25,14,FALSE)</f>
        <v>0</v>
      </c>
      <c r="F21" s="8">
        <f>VLOOKUP($A21,'GWDCA Tallies'!$A$5:$Z$25,15,FALSE)</f>
        <v>0</v>
      </c>
      <c r="G21" s="8">
        <f>VLOOKUP($A21,'GWDCA Tallies'!$A$5:$Z$25,16,FALSE)</f>
        <v>0</v>
      </c>
      <c r="H21" s="8">
        <f>VLOOKUP($A21,'GWDCA Tallies'!$A$5:$Z$25,17,FALSE)</f>
        <v>0</v>
      </c>
      <c r="I21" s="8">
        <f>VLOOKUP($A21,'GWDCA Tallies'!$A$5:$Z$25,17,FALSE)</f>
        <v>0</v>
      </c>
      <c r="J21" s="8">
        <f>VLOOKUP($A21,'GWDCA Tallies'!$A$5:$Z$25,17,FALSE)</f>
        <v>0</v>
      </c>
      <c r="K21" s="8">
        <f>VLOOKUP($A21,'GWDCA Tallies'!$A$5:$Z$25,18,FALSE)</f>
        <v>0</v>
      </c>
      <c r="L21" s="8">
        <f>VLOOKUP($A21,'GWDCA Tallies'!$A$5:$Z$25,19,FALSE)</f>
        <v>0</v>
      </c>
      <c r="M21" s="8">
        <f>SUM(C21:L21)</f>
        <v>0</v>
      </c>
      <c r="N21" s="8">
        <f>C21</f>
        <v>0</v>
      </c>
      <c r="O21" s="8">
        <f>SUM(D21:H21)</f>
        <v>0</v>
      </c>
      <c r="P21" s="8">
        <f>VLOOKUP($A21,'pre 1971 Tallies'!$A$4:$P$42,14,FALSE)</f>
        <v>4</v>
      </c>
      <c r="Q21" s="8">
        <f>VLOOKUP($A21,'pre 1971 Tallies'!$A$4:$P$42,15,FALSE)</f>
        <v>2</v>
      </c>
      <c r="R21" s="8">
        <f>VLOOKUP($A21,'pre 1971 Tallies'!$A$4:$P$42,16,FALSE)</f>
        <v>2</v>
      </c>
      <c r="S21" s="8">
        <f>VLOOKUP($A21,'Juniors Tallies'!$A$3:$AD$37,26,FALSE)</f>
        <v>0</v>
      </c>
      <c r="T21" s="8">
        <f>VLOOKUP($A21,'Juniors Tallies'!$A$3:$AD$37,28,FALSE)</f>
        <v>0</v>
      </c>
      <c r="U21" s="8">
        <f>VLOOKUP($A21,'Juniors Tallies'!$A$3:$AD$37,28,FALSE)</f>
        <v>0</v>
      </c>
      <c r="V21" s="8">
        <f>VLOOKUP($A21,'Juniors Tallies'!$A$3:$AD$37,29,FALSE)</f>
        <v>4</v>
      </c>
      <c r="W21" s="8">
        <f>VLOOKUP($A21,'Juniors Tallies'!$A$3:$AD$37,2,FALSE)</f>
        <v>0</v>
      </c>
      <c r="X21" s="8">
        <f t="shared" si="3"/>
        <v>4</v>
      </c>
    </row>
    <row r="22" spans="1:24" x14ac:dyDescent="0.2">
      <c r="A22" s="90" t="s">
        <v>244</v>
      </c>
      <c r="B22" s="8">
        <f>VLOOKUP($A22,'GWDCA Tallies'!$A$5:$Z$25,2,FALSE)</f>
        <v>0</v>
      </c>
      <c r="C22" s="8">
        <f>VLOOKUP($A22,'GWDCA Tallies'!$A$5:$Z$25,12,FALSE)</f>
        <v>0</v>
      </c>
      <c r="D22" s="8">
        <f>VLOOKUP($A22,'GWDCA Tallies'!$A$5:$Z$25,13,FALSE)</f>
        <v>0</v>
      </c>
      <c r="E22" s="8">
        <f>VLOOKUP($A22,'GWDCA Tallies'!$A$5:$Z$25,14,FALSE)</f>
        <v>0</v>
      </c>
      <c r="F22" s="8">
        <f>VLOOKUP($A22,'GWDCA Tallies'!$A$5:$Z$25,15,FALSE)</f>
        <v>0</v>
      </c>
      <c r="G22" s="8">
        <f>VLOOKUP($A22,'GWDCA Tallies'!$A$5:$Z$25,16,FALSE)</f>
        <v>0</v>
      </c>
      <c r="H22" s="8">
        <f>VLOOKUP($A22,'GWDCA Tallies'!$A$5:$Z$25,17,FALSE)</f>
        <v>0</v>
      </c>
      <c r="I22" s="8">
        <f>VLOOKUP($A22,'GWDCA Tallies'!$A$5:$Z$25,17,FALSE)</f>
        <v>0</v>
      </c>
      <c r="J22" s="8">
        <f>VLOOKUP($A22,'GWDCA Tallies'!$A$5:$Z$25,17,FALSE)</f>
        <v>0</v>
      </c>
      <c r="K22" s="8">
        <f>VLOOKUP($A22,'GWDCA Tallies'!$A$5:$Z$25,18,FALSE)</f>
        <v>0</v>
      </c>
      <c r="L22" s="8">
        <f>VLOOKUP($A22,'GWDCA Tallies'!$A$5:$Z$25,19,FALSE)</f>
        <v>0</v>
      </c>
      <c r="M22" s="8">
        <f>SUM(C22:L22)</f>
        <v>0</v>
      </c>
      <c r="N22" s="8">
        <f>C22</f>
        <v>0</v>
      </c>
      <c r="O22" s="8">
        <f>SUM(D22:H22)</f>
        <v>0</v>
      </c>
      <c r="P22" s="8">
        <f>VLOOKUP($A22,'pre 1971 Tallies'!$A$4:$P$42,14,FALSE)</f>
        <v>25</v>
      </c>
      <c r="Q22" s="8">
        <f>VLOOKUP($A22,'pre 1971 Tallies'!$A$4:$P$42,15,FALSE)</f>
        <v>15</v>
      </c>
      <c r="R22" s="8">
        <f>VLOOKUP($A22,'pre 1971 Tallies'!$A$4:$P$42,16,FALSE)</f>
        <v>10</v>
      </c>
      <c r="S22" s="8">
        <f>VLOOKUP($A22,'Juniors Tallies'!$A$3:$AD$37,26,FALSE)</f>
        <v>0</v>
      </c>
      <c r="T22" s="8">
        <f>VLOOKUP($A22,'Juniors Tallies'!$A$3:$AD$37,28,FALSE)</f>
        <v>0</v>
      </c>
      <c r="U22" s="8">
        <f>VLOOKUP($A22,'Juniors Tallies'!$A$3:$AD$37,28,FALSE)</f>
        <v>0</v>
      </c>
      <c r="V22" s="8">
        <f>VLOOKUP($A22,'Juniors Tallies'!$A$3:$AD$37,29,FALSE)</f>
        <v>2</v>
      </c>
      <c r="W22" s="8">
        <f>VLOOKUP($A22,'Juniors Tallies'!$A$3:$AD$37,2,FALSE)</f>
        <v>9</v>
      </c>
      <c r="X22" s="8">
        <f t="shared" si="3"/>
        <v>25</v>
      </c>
    </row>
    <row r="23" spans="1:24" x14ac:dyDescent="0.2">
      <c r="A23" s="8" t="s">
        <v>202</v>
      </c>
      <c r="B23" s="8">
        <f t="shared" ref="B23:X23" si="4">SUM(B5:B22)</f>
        <v>52</v>
      </c>
      <c r="C23" s="8">
        <f t="shared" si="4"/>
        <v>44</v>
      </c>
      <c r="D23" s="8">
        <f t="shared" si="4"/>
        <v>53</v>
      </c>
      <c r="E23" s="8">
        <f t="shared" si="4"/>
        <v>49</v>
      </c>
      <c r="F23" s="8">
        <f t="shared" si="4"/>
        <v>51</v>
      </c>
      <c r="G23" s="8">
        <f t="shared" si="4"/>
        <v>36</v>
      </c>
      <c r="H23" s="8">
        <f t="shared" si="4"/>
        <v>29</v>
      </c>
      <c r="I23" s="8">
        <f t="shared" si="4"/>
        <v>13</v>
      </c>
      <c r="J23" s="8">
        <f t="shared" si="4"/>
        <v>10</v>
      </c>
      <c r="K23" s="8">
        <f t="shared" si="4"/>
        <v>11</v>
      </c>
      <c r="L23" s="8">
        <f t="shared" si="4"/>
        <v>34</v>
      </c>
      <c r="M23" s="8">
        <f t="shared" si="4"/>
        <v>330</v>
      </c>
      <c r="N23" s="8">
        <f t="shared" si="4"/>
        <v>44</v>
      </c>
      <c r="O23" s="8">
        <f t="shared" si="4"/>
        <v>241</v>
      </c>
      <c r="P23" s="8">
        <f t="shared" si="4"/>
        <v>176</v>
      </c>
      <c r="Q23" s="8">
        <f t="shared" si="4"/>
        <v>96</v>
      </c>
      <c r="R23" s="8">
        <f t="shared" si="4"/>
        <v>80</v>
      </c>
      <c r="S23" s="8">
        <f t="shared" si="4"/>
        <v>89</v>
      </c>
      <c r="T23" s="8">
        <f t="shared" si="4"/>
        <v>33</v>
      </c>
      <c r="U23" s="8">
        <f t="shared" si="4"/>
        <v>40</v>
      </c>
      <c r="V23" s="8">
        <f t="shared" si="4"/>
        <v>148</v>
      </c>
      <c r="W23" s="8">
        <f t="shared" si="4"/>
        <v>34</v>
      </c>
      <c r="X23" s="8">
        <f t="shared" si="4"/>
        <v>562</v>
      </c>
    </row>
    <row r="25" spans="1:24" x14ac:dyDescent="0.2">
      <c r="A25" s="8" t="s">
        <v>351</v>
      </c>
      <c r="C25" s="8">
        <f>'GWDCA Tallies'!C32</f>
        <v>1</v>
      </c>
      <c r="D25" s="8">
        <f>'GWDCA Tallies'!D32</f>
        <v>3</v>
      </c>
      <c r="E25" s="8">
        <f>'GWDCA Tallies'!E32</f>
        <v>0</v>
      </c>
      <c r="F25" s="8">
        <f>'GWDCA Tallies'!F32</f>
        <v>3</v>
      </c>
      <c r="G25" s="8">
        <f>'GWDCA Tallies'!G32</f>
        <v>0</v>
      </c>
      <c r="H25" s="8">
        <f>'GWDCA Tallies'!H32</f>
        <v>0</v>
      </c>
      <c r="I25" s="8">
        <f>'GWDCA Tallies'!I32</f>
        <v>0</v>
      </c>
      <c r="J25" s="8">
        <f>'GWDCA Tallies'!J32</f>
        <v>0</v>
      </c>
      <c r="K25" s="8">
        <f>'GWDCA Tallies'!K32</f>
        <v>0</v>
      </c>
      <c r="L25" s="8">
        <f>'GWDCA Tallies'!L32</f>
        <v>1</v>
      </c>
      <c r="M25" s="8">
        <f>SUM(C25:L25)</f>
        <v>8</v>
      </c>
      <c r="N25" s="8">
        <f>C25</f>
        <v>1</v>
      </c>
      <c r="O25" s="8">
        <f>SUM(D25:H25)</f>
        <v>6</v>
      </c>
      <c r="P25" s="8">
        <v>0</v>
      </c>
      <c r="Q25" s="8">
        <v>0</v>
      </c>
      <c r="R25" s="8">
        <v>0</v>
      </c>
      <c r="S25" s="8">
        <f>'Juniors Tallies'!W46</f>
        <v>5</v>
      </c>
      <c r="T25" s="8">
        <f>'Juniors Tallies'!X46</f>
        <v>1</v>
      </c>
      <c r="U25" s="8">
        <f>'Juniors Tallies'!Y46</f>
        <v>3</v>
      </c>
      <c r="V25" s="8">
        <f>'Juniors Tallies'!Z46</f>
        <v>1</v>
      </c>
      <c r="X25" s="8">
        <f>M25+P25+S25-T25</f>
        <v>12</v>
      </c>
    </row>
    <row r="27" spans="1:24" x14ac:dyDescent="0.2">
      <c r="A27" s="8" t="s">
        <v>352</v>
      </c>
      <c r="C27" s="8">
        <f>C23-C25</f>
        <v>43</v>
      </c>
      <c r="D27" s="8">
        <f t="shared" ref="D27:O27" si="5">D23-D25</f>
        <v>50</v>
      </c>
      <c r="E27" s="8">
        <f t="shared" si="5"/>
        <v>49</v>
      </c>
      <c r="F27" s="8">
        <f t="shared" si="5"/>
        <v>48</v>
      </c>
      <c r="G27" s="8">
        <f t="shared" si="5"/>
        <v>36</v>
      </c>
      <c r="H27" s="8">
        <f t="shared" si="5"/>
        <v>29</v>
      </c>
      <c r="I27" s="8">
        <f t="shared" si="5"/>
        <v>13</v>
      </c>
      <c r="J27" s="8">
        <f>J23-J25</f>
        <v>10</v>
      </c>
      <c r="K27" s="8">
        <f t="shared" si="5"/>
        <v>11</v>
      </c>
      <c r="L27" s="8">
        <f t="shared" si="5"/>
        <v>33</v>
      </c>
      <c r="M27" s="8">
        <f t="shared" si="5"/>
        <v>322</v>
      </c>
      <c r="N27" s="8">
        <f t="shared" si="5"/>
        <v>43</v>
      </c>
      <c r="O27" s="8">
        <f t="shared" si="5"/>
        <v>235</v>
      </c>
      <c r="P27" s="8">
        <f t="shared" ref="P27:X27" si="6">P23-P25</f>
        <v>176</v>
      </c>
      <c r="Q27" s="8">
        <f t="shared" si="6"/>
        <v>96</v>
      </c>
      <c r="R27" s="8">
        <f t="shared" si="6"/>
        <v>80</v>
      </c>
      <c r="S27" s="8">
        <f t="shared" si="6"/>
        <v>84</v>
      </c>
      <c r="T27" s="8">
        <f t="shared" si="6"/>
        <v>32</v>
      </c>
      <c r="U27" s="8">
        <f t="shared" si="6"/>
        <v>37</v>
      </c>
      <c r="V27" s="8">
        <f t="shared" si="6"/>
        <v>147</v>
      </c>
      <c r="W27" s="8">
        <f t="shared" si="6"/>
        <v>34</v>
      </c>
      <c r="X27" s="8">
        <f t="shared" si="6"/>
        <v>550</v>
      </c>
    </row>
    <row r="30" spans="1:24" x14ac:dyDescent="0.2">
      <c r="A30" s="8" t="s">
        <v>359</v>
      </c>
      <c r="B30" s="8" t="s">
        <v>360</v>
      </c>
    </row>
  </sheetData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>
    <oddHeader>&amp;LCricket Competition Premiers of the NSW Central Coast&amp;R&amp;A</oddHeader>
    <oddFooter>&amp;L&amp;F&amp;CPrepared by John Moriarty 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workbookViewId="0">
      <selection activeCell="D12" sqref="D12"/>
    </sheetView>
  </sheetViews>
  <sheetFormatPr defaultColWidth="9.140625" defaultRowHeight="11.25" x14ac:dyDescent="0.2"/>
  <cols>
    <col min="1" max="2" width="9.140625" style="32"/>
    <col min="3" max="3" width="6" style="32" customWidth="1"/>
    <col min="4" max="4" width="54.85546875" style="32" customWidth="1"/>
    <col min="5" max="16384" width="9.140625" style="32"/>
  </cols>
  <sheetData>
    <row r="1" spans="1:4" ht="15.75" x14ac:dyDescent="0.2">
      <c r="A1" s="35" t="s">
        <v>312</v>
      </c>
    </row>
    <row r="3" spans="1:4" x14ac:dyDescent="0.2">
      <c r="A3" s="32" t="s">
        <v>284</v>
      </c>
      <c r="B3" s="32" t="s">
        <v>285</v>
      </c>
      <c r="C3" s="32" t="s">
        <v>287</v>
      </c>
      <c r="D3" s="32" t="s">
        <v>286</v>
      </c>
    </row>
    <row r="4" spans="1:4" ht="22.5" x14ac:dyDescent="0.2">
      <c r="A4" s="32" t="s">
        <v>154</v>
      </c>
      <c r="B4" s="32" t="s">
        <v>271</v>
      </c>
      <c r="C4" s="32" t="s">
        <v>266</v>
      </c>
      <c r="D4" s="32" t="s">
        <v>311</v>
      </c>
    </row>
    <row r="5" spans="1:4" ht="22.5" x14ac:dyDescent="0.2">
      <c r="A5" s="32" t="s">
        <v>129</v>
      </c>
      <c r="B5" s="32" t="s">
        <v>271</v>
      </c>
      <c r="C5" s="32" t="s">
        <v>276</v>
      </c>
      <c r="D5" s="32" t="s">
        <v>313</v>
      </c>
    </row>
    <row r="6" spans="1:4" ht="22.5" x14ac:dyDescent="0.2">
      <c r="A6" s="32" t="s">
        <v>138</v>
      </c>
      <c r="B6" s="32" t="s">
        <v>271</v>
      </c>
      <c r="C6" s="32" t="s">
        <v>276</v>
      </c>
      <c r="D6" s="32" t="s">
        <v>358</v>
      </c>
    </row>
    <row r="7" spans="1:4" ht="22.5" x14ac:dyDescent="0.2">
      <c r="A7" s="32" t="s">
        <v>146</v>
      </c>
      <c r="B7" s="32" t="s">
        <v>271</v>
      </c>
      <c r="C7" s="32" t="s">
        <v>276</v>
      </c>
      <c r="D7" s="32" t="s">
        <v>369</v>
      </c>
    </row>
    <row r="8" spans="1:4" ht="22.5" x14ac:dyDescent="0.2">
      <c r="A8" s="32" t="s">
        <v>146</v>
      </c>
      <c r="B8" s="32" t="s">
        <v>271</v>
      </c>
      <c r="C8" s="32" t="s">
        <v>280</v>
      </c>
      <c r="D8" s="32" t="s">
        <v>370</v>
      </c>
    </row>
    <row r="9" spans="1:4" ht="22.5" x14ac:dyDescent="0.2">
      <c r="A9" s="32" t="s">
        <v>137</v>
      </c>
      <c r="B9" s="32" t="s">
        <v>201</v>
      </c>
      <c r="C9" s="32" t="s">
        <v>205</v>
      </c>
      <c r="D9" s="32" t="s">
        <v>296</v>
      </c>
    </row>
    <row r="10" spans="1:4" x14ac:dyDescent="0.2">
      <c r="A10" s="32" t="s">
        <v>147</v>
      </c>
      <c r="B10" s="32" t="s">
        <v>201</v>
      </c>
      <c r="C10" s="32" t="s">
        <v>206</v>
      </c>
      <c r="D10" s="32" t="s">
        <v>297</v>
      </c>
    </row>
    <row r="11" spans="1:4" x14ac:dyDescent="0.2">
      <c r="A11" s="32" t="s">
        <v>162</v>
      </c>
      <c r="B11" s="32" t="s">
        <v>201</v>
      </c>
      <c r="C11" s="32" t="s">
        <v>206</v>
      </c>
      <c r="D11" s="32" t="s">
        <v>297</v>
      </c>
    </row>
    <row r="12" spans="1:4" ht="22.5" x14ac:dyDescent="0.2">
      <c r="A12" s="32" t="s">
        <v>162</v>
      </c>
      <c r="B12" s="32" t="s">
        <v>201</v>
      </c>
      <c r="C12" s="32" t="s">
        <v>207</v>
      </c>
      <c r="D12" s="32" t="s">
        <v>298</v>
      </c>
    </row>
    <row r="14" spans="1:4" ht="15.75" x14ac:dyDescent="0.2">
      <c r="A14" s="35" t="s">
        <v>362</v>
      </c>
    </row>
    <row r="15" spans="1:4" ht="22.5" x14ac:dyDescent="0.2">
      <c r="A15" s="32" t="s">
        <v>132</v>
      </c>
      <c r="B15" s="32" t="s">
        <v>271</v>
      </c>
      <c r="C15" s="32" t="s">
        <v>276</v>
      </c>
      <c r="D15" s="32" t="s">
        <v>361</v>
      </c>
    </row>
    <row r="16" spans="1:4" ht="33.75" x14ac:dyDescent="0.2">
      <c r="A16" s="32" t="s">
        <v>131</v>
      </c>
      <c r="B16" s="32" t="s">
        <v>271</v>
      </c>
      <c r="C16" s="32" t="s">
        <v>363</v>
      </c>
      <c r="D16" s="32" t="s">
        <v>364</v>
      </c>
    </row>
    <row r="18" spans="1:4" x14ac:dyDescent="0.2">
      <c r="A18" s="32" t="s">
        <v>133</v>
      </c>
      <c r="B18" s="32" t="s">
        <v>307</v>
      </c>
      <c r="C18" s="32" t="s">
        <v>308</v>
      </c>
      <c r="D18" s="32" t="s">
        <v>309</v>
      </c>
    </row>
    <row r="21" spans="1:4" ht="22.5" x14ac:dyDescent="0.2">
      <c r="A21" s="32" t="s">
        <v>11</v>
      </c>
      <c r="B21" s="32" t="s">
        <v>220</v>
      </c>
      <c r="C21" s="32" t="s">
        <v>200</v>
      </c>
      <c r="D21" s="32" t="s">
        <v>300</v>
      </c>
    </row>
    <row r="22" spans="1:4" ht="22.5" x14ac:dyDescent="0.2">
      <c r="A22" s="32" t="s">
        <v>52</v>
      </c>
      <c r="B22" s="32" t="s">
        <v>219</v>
      </c>
      <c r="C22" s="32" t="s">
        <v>302</v>
      </c>
      <c r="D22" s="32" t="s">
        <v>304</v>
      </c>
    </row>
    <row r="23" spans="1:4" ht="22.5" x14ac:dyDescent="0.2">
      <c r="A23" s="32" t="s">
        <v>52</v>
      </c>
      <c r="B23" s="32" t="s">
        <v>219</v>
      </c>
      <c r="C23" s="32" t="s">
        <v>301</v>
      </c>
      <c r="D23" s="32" t="s">
        <v>303</v>
      </c>
    </row>
    <row r="24" spans="1:4" x14ac:dyDescent="0.2">
      <c r="A24" s="32" t="s">
        <v>53</v>
      </c>
      <c r="B24" s="32" t="s">
        <v>219</v>
      </c>
      <c r="C24" s="32" t="s">
        <v>302</v>
      </c>
      <c r="D24" s="32" t="s">
        <v>305</v>
      </c>
    </row>
    <row r="25" spans="1:4" ht="22.5" x14ac:dyDescent="0.2">
      <c r="A25" s="32" t="s">
        <v>107</v>
      </c>
      <c r="B25" s="32" t="s">
        <v>219</v>
      </c>
      <c r="C25" s="32" t="s">
        <v>302</v>
      </c>
      <c r="D25" s="32" t="s">
        <v>306</v>
      </c>
    </row>
  </sheetData>
  <pageMargins left="0.75" right="0.75" top="1" bottom="1" header="0.5" footer="0.5"/>
  <pageSetup paperSize="9" orientation="portrait" r:id="rId1"/>
  <headerFooter alignWithMargins="0">
    <oddHeader>&amp;LCricket Competition Premiers of the NSW Central Coast&amp;R&amp;A</oddHeader>
    <oddFooter>&amp;L&amp;F&amp;CPrepared by John Moriarty &amp;D&amp;RPage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workbookViewId="0">
      <selection activeCell="A8" sqref="A8:IV8"/>
    </sheetView>
  </sheetViews>
  <sheetFormatPr defaultColWidth="9.140625" defaultRowHeight="11.25" x14ac:dyDescent="0.2"/>
  <cols>
    <col min="1" max="2" width="9.140625" style="32"/>
    <col min="3" max="3" width="6" style="32" customWidth="1"/>
    <col min="4" max="4" width="54.85546875" style="32" customWidth="1"/>
    <col min="5" max="16384" width="9.140625" style="32"/>
  </cols>
  <sheetData>
    <row r="1" spans="1:4" ht="15.75" x14ac:dyDescent="0.2">
      <c r="A1" s="35" t="s">
        <v>310</v>
      </c>
    </row>
    <row r="3" spans="1:4" x14ac:dyDescent="0.2">
      <c r="A3" s="32" t="s">
        <v>284</v>
      </c>
      <c r="B3" s="32" t="s">
        <v>285</v>
      </c>
      <c r="C3" s="32" t="s">
        <v>287</v>
      </c>
      <c r="D3" s="32" t="s">
        <v>286</v>
      </c>
    </row>
    <row r="4" spans="1:4" x14ac:dyDescent="0.2">
      <c r="A4" s="32" t="s">
        <v>154</v>
      </c>
      <c r="B4" s="32" t="s">
        <v>271</v>
      </c>
      <c r="C4" s="32" t="s">
        <v>256</v>
      </c>
      <c r="D4" s="32" t="s">
        <v>288</v>
      </c>
    </row>
    <row r="5" spans="1:4" x14ac:dyDescent="0.2">
      <c r="A5" s="32" t="s">
        <v>138</v>
      </c>
      <c r="B5" s="32" t="s">
        <v>271</v>
      </c>
      <c r="C5" s="32" t="s">
        <v>276</v>
      </c>
    </row>
    <row r="7" spans="1:4" x14ac:dyDescent="0.2">
      <c r="A7" s="32" t="s">
        <v>146</v>
      </c>
      <c r="B7" s="32" t="s">
        <v>271</v>
      </c>
      <c r="C7" s="32" t="s">
        <v>278</v>
      </c>
      <c r="D7" s="32" t="s">
        <v>289</v>
      </c>
    </row>
    <row r="9" spans="1:4" x14ac:dyDescent="0.2">
      <c r="A9" s="32" t="s">
        <v>147</v>
      </c>
      <c r="B9" s="32" t="s">
        <v>271</v>
      </c>
      <c r="C9" s="32" t="s">
        <v>278</v>
      </c>
      <c r="D9" s="32" t="s">
        <v>290</v>
      </c>
    </row>
    <row r="10" spans="1:4" x14ac:dyDescent="0.2">
      <c r="A10" s="32" t="s">
        <v>138</v>
      </c>
      <c r="B10" s="32" t="s">
        <v>271</v>
      </c>
      <c r="C10" s="32" t="s">
        <v>280</v>
      </c>
      <c r="D10" s="32" t="s">
        <v>291</v>
      </c>
    </row>
    <row r="11" spans="1:4" x14ac:dyDescent="0.2">
      <c r="A11" s="32" t="s">
        <v>133</v>
      </c>
      <c r="B11" s="32" t="s">
        <v>271</v>
      </c>
      <c r="C11" s="32" t="s">
        <v>276</v>
      </c>
      <c r="D11" s="32" t="s">
        <v>294</v>
      </c>
    </row>
    <row r="12" spans="1:4" x14ac:dyDescent="0.2">
      <c r="A12" s="32" t="s">
        <v>133</v>
      </c>
      <c r="B12" s="32" t="s">
        <v>271</v>
      </c>
      <c r="C12" s="32" t="s">
        <v>278</v>
      </c>
      <c r="D12" s="32" t="s">
        <v>292</v>
      </c>
    </row>
    <row r="13" spans="1:4" x14ac:dyDescent="0.2">
      <c r="A13" s="32" t="s">
        <v>132</v>
      </c>
      <c r="B13" s="32" t="s">
        <v>271</v>
      </c>
      <c r="C13" s="32" t="s">
        <v>276</v>
      </c>
      <c r="D13" s="32" t="s">
        <v>293</v>
      </c>
    </row>
  </sheetData>
  <pageMargins left="0.75" right="0.75" top="1" bottom="1" header="0.5" footer="0.5"/>
  <pageSetup paperSize="9" orientation="portrait" r:id="rId1"/>
  <headerFooter alignWithMargins="0">
    <oddHeader xml:space="preserve">&amp;LCricket Competition Premiers of the NSW Central Coast&amp;R&amp;A
</oddHeader>
    <oddFooter>&amp;L&amp;F&amp;CPrepared by John Moriarty &amp;D&amp;RPage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41"/>
  <sheetViews>
    <sheetView workbookViewId="0">
      <pane ySplit="2" topLeftCell="A19" activePane="bottomLeft" state="frozenSplit"/>
      <selection pane="bottomLeft" activeCell="V14" sqref="V14"/>
    </sheetView>
  </sheetViews>
  <sheetFormatPr defaultRowHeight="12.75" x14ac:dyDescent="0.2"/>
  <cols>
    <col min="1" max="1" width="6.7109375" customWidth="1"/>
    <col min="2" max="4" width="3.7109375" customWidth="1"/>
    <col min="5" max="18" width="15.7109375" style="1" customWidth="1"/>
    <col min="19" max="24" width="14.7109375" style="1" customWidth="1"/>
    <col min="25" max="25" width="15.7109375" style="1" customWidth="1"/>
    <col min="26" max="35" width="2.7109375" customWidth="1"/>
  </cols>
  <sheetData>
    <row r="1" spans="1:35" x14ac:dyDescent="0.2">
      <c r="B1" t="s">
        <v>0</v>
      </c>
      <c r="E1" s="1" t="s">
        <v>224</v>
      </c>
      <c r="F1" s="1" t="s">
        <v>225</v>
      </c>
      <c r="G1" s="1" t="s">
        <v>226</v>
      </c>
      <c r="H1" s="1" t="s">
        <v>227</v>
      </c>
      <c r="I1" s="1" t="s">
        <v>382</v>
      </c>
      <c r="J1" s="1" t="s">
        <v>228</v>
      </c>
      <c r="K1" s="1" t="s">
        <v>229</v>
      </c>
      <c r="L1" s="1" t="s">
        <v>230</v>
      </c>
      <c r="M1" s="1" t="s">
        <v>233</v>
      </c>
      <c r="N1" s="1" t="s">
        <v>231</v>
      </c>
      <c r="O1" s="1" t="s">
        <v>232</v>
      </c>
      <c r="P1" s="1" t="s">
        <v>236</v>
      </c>
      <c r="Q1" s="1" t="s">
        <v>234</v>
      </c>
      <c r="R1" s="1" t="s">
        <v>235</v>
      </c>
      <c r="S1" s="1" t="s">
        <v>239</v>
      </c>
      <c r="T1" s="1" t="s">
        <v>237</v>
      </c>
      <c r="U1" s="1" t="s">
        <v>238</v>
      </c>
      <c r="V1" s="1" t="s">
        <v>240</v>
      </c>
      <c r="W1" s="1" t="s">
        <v>241</v>
      </c>
      <c r="X1" s="1" t="s">
        <v>242</v>
      </c>
      <c r="Z1" s="3" t="s">
        <v>274</v>
      </c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">
      <c r="C2" t="s">
        <v>4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  <c r="W2" s="1" t="s">
        <v>5</v>
      </c>
      <c r="X2" s="1" t="s">
        <v>5</v>
      </c>
      <c r="Y2" s="1" t="s">
        <v>6</v>
      </c>
      <c r="Z2" s="3" t="s">
        <v>210</v>
      </c>
      <c r="AA2" s="3"/>
      <c r="AB2" s="3" t="s">
        <v>276</v>
      </c>
      <c r="AC2" s="3"/>
      <c r="AD2" s="3" t="s">
        <v>278</v>
      </c>
      <c r="AE2" s="3"/>
      <c r="AF2" s="3" t="s">
        <v>280</v>
      </c>
      <c r="AG2" s="3"/>
      <c r="AH2" s="3" t="s">
        <v>282</v>
      </c>
      <c r="AI2" s="3"/>
    </row>
    <row r="3" spans="1:35" x14ac:dyDescent="0.2">
      <c r="D3" t="s">
        <v>7</v>
      </c>
      <c r="Z3" s="3"/>
      <c r="AA3" s="3" t="s">
        <v>275</v>
      </c>
      <c r="AB3" s="3"/>
      <c r="AC3" s="3" t="s">
        <v>277</v>
      </c>
      <c r="AD3" s="3"/>
      <c r="AE3" s="3" t="s">
        <v>279</v>
      </c>
      <c r="AF3" s="3"/>
      <c r="AG3" s="3" t="s">
        <v>281</v>
      </c>
      <c r="AH3" s="3"/>
      <c r="AI3" s="3" t="s">
        <v>378</v>
      </c>
    </row>
    <row r="5" spans="1:35" ht="19.5" x14ac:dyDescent="0.25">
      <c r="B5" s="2" t="s">
        <v>223</v>
      </c>
    </row>
    <row r="6" spans="1:35" s="3" customFormat="1" ht="11.25" x14ac:dyDescent="0.2">
      <c r="A6" s="3" t="s">
        <v>129</v>
      </c>
      <c r="B6" s="3">
        <v>13</v>
      </c>
      <c r="C6" s="3">
        <v>36</v>
      </c>
      <c r="D6" s="3">
        <v>3</v>
      </c>
      <c r="E6" s="18" t="s">
        <v>21</v>
      </c>
      <c r="F6" s="4"/>
      <c r="G6" s="4"/>
      <c r="H6" s="4"/>
      <c r="I6" s="4"/>
      <c r="J6" s="4" t="s">
        <v>108</v>
      </c>
      <c r="K6" s="4"/>
      <c r="L6" s="4"/>
      <c r="M6" s="4"/>
      <c r="N6" s="4"/>
      <c r="O6" s="4"/>
      <c r="P6" s="4" t="s">
        <v>34</v>
      </c>
      <c r="Q6" s="4"/>
      <c r="R6" s="4"/>
      <c r="S6" s="4"/>
      <c r="T6" s="4"/>
      <c r="U6" s="4"/>
      <c r="V6" s="4"/>
      <c r="W6" s="4"/>
      <c r="X6" s="4" t="s">
        <v>34</v>
      </c>
      <c r="Y6" s="4" t="s">
        <v>34</v>
      </c>
      <c r="Z6" s="31">
        <v>0</v>
      </c>
      <c r="AB6" s="3">
        <v>12</v>
      </c>
      <c r="AD6" s="3">
        <v>14</v>
      </c>
      <c r="AF6" s="3">
        <v>10</v>
      </c>
    </row>
    <row r="7" spans="1:35" s="3" customFormat="1" ht="11.25" x14ac:dyDescent="0.2">
      <c r="A7" s="3" t="s">
        <v>131</v>
      </c>
      <c r="B7" s="3">
        <v>12</v>
      </c>
      <c r="C7" s="3">
        <v>36</v>
      </c>
      <c r="D7" s="3">
        <v>3</v>
      </c>
      <c r="E7" s="18" t="s">
        <v>21</v>
      </c>
      <c r="F7" s="4"/>
      <c r="G7" s="4"/>
      <c r="H7" s="4"/>
      <c r="I7" s="4"/>
      <c r="J7" s="4" t="s">
        <v>143</v>
      </c>
      <c r="K7" s="4"/>
      <c r="L7" s="4"/>
      <c r="M7" s="4"/>
      <c r="N7" s="4"/>
      <c r="O7" s="4"/>
      <c r="P7" s="4" t="s">
        <v>143</v>
      </c>
      <c r="Q7" s="4"/>
      <c r="R7" s="4"/>
      <c r="S7" s="4"/>
      <c r="T7" s="4"/>
      <c r="U7" s="4"/>
      <c r="V7" s="4"/>
      <c r="W7" s="4"/>
      <c r="X7" s="4" t="s">
        <v>102</v>
      </c>
      <c r="Y7" s="19" t="s">
        <v>244</v>
      </c>
      <c r="Z7" s="31">
        <v>0</v>
      </c>
      <c r="AB7" s="3">
        <v>12</v>
      </c>
      <c r="AD7" s="3">
        <v>12</v>
      </c>
      <c r="AF7" s="3">
        <v>12</v>
      </c>
    </row>
    <row r="8" spans="1:35" s="3" customFormat="1" ht="11.25" x14ac:dyDescent="0.2">
      <c r="A8" s="3" t="s">
        <v>132</v>
      </c>
      <c r="B8" s="3">
        <v>12</v>
      </c>
      <c r="C8" s="3">
        <v>42</v>
      </c>
      <c r="D8" s="3">
        <v>3</v>
      </c>
      <c r="E8" s="18" t="s">
        <v>34</v>
      </c>
      <c r="F8" s="4"/>
      <c r="G8" s="4"/>
      <c r="H8" s="4"/>
      <c r="I8" s="4"/>
      <c r="J8" s="4" t="s">
        <v>108</v>
      </c>
      <c r="K8" s="4"/>
      <c r="L8" s="4"/>
      <c r="M8" s="4"/>
      <c r="N8" s="4"/>
      <c r="O8" s="4"/>
      <c r="P8" s="4" t="s">
        <v>34</v>
      </c>
      <c r="Q8" s="4"/>
      <c r="R8" s="4"/>
      <c r="S8" s="4"/>
      <c r="T8" s="4"/>
      <c r="U8" s="4"/>
      <c r="V8" s="4"/>
      <c r="W8" s="4"/>
      <c r="X8" s="4" t="s">
        <v>102</v>
      </c>
      <c r="Y8" s="19" t="s">
        <v>244</v>
      </c>
      <c r="Z8" s="31"/>
      <c r="AB8" s="3">
        <v>13</v>
      </c>
      <c r="AD8" s="3">
        <v>17</v>
      </c>
      <c r="AF8" s="3">
        <v>12</v>
      </c>
    </row>
    <row r="9" spans="1:35" s="3" customFormat="1" ht="11.25" x14ac:dyDescent="0.2">
      <c r="A9" s="3" t="s">
        <v>133</v>
      </c>
      <c r="D9" s="3">
        <v>3</v>
      </c>
      <c r="E9" s="18" t="s">
        <v>90</v>
      </c>
      <c r="F9" s="4"/>
      <c r="G9" s="4"/>
      <c r="H9" s="4"/>
      <c r="I9" s="4"/>
      <c r="J9" s="4" t="s">
        <v>94</v>
      </c>
      <c r="K9" s="4"/>
      <c r="L9" s="4"/>
      <c r="M9" s="4"/>
      <c r="N9" s="4"/>
      <c r="O9" s="4"/>
      <c r="P9" s="4" t="s">
        <v>106</v>
      </c>
      <c r="Q9" s="4"/>
      <c r="R9" s="4"/>
      <c r="S9" s="4"/>
      <c r="T9" s="4"/>
      <c r="U9" s="4"/>
      <c r="V9" s="4"/>
      <c r="W9" s="4"/>
      <c r="X9" s="4" t="s">
        <v>94</v>
      </c>
      <c r="Y9" s="4" t="s">
        <v>94</v>
      </c>
      <c r="Z9" s="31"/>
    </row>
    <row r="10" spans="1:35" s="3" customFormat="1" ht="11.25" x14ac:dyDescent="0.2">
      <c r="A10" s="3" t="s">
        <v>134</v>
      </c>
      <c r="D10" s="3">
        <v>3</v>
      </c>
      <c r="E10" s="18" t="s">
        <v>90</v>
      </c>
      <c r="F10" s="4"/>
      <c r="G10" s="4"/>
      <c r="H10" s="4"/>
      <c r="I10" s="4"/>
      <c r="J10" s="4" t="s">
        <v>106</v>
      </c>
      <c r="K10" s="4"/>
      <c r="L10" s="4"/>
      <c r="M10" s="4"/>
      <c r="N10" s="4"/>
      <c r="O10" s="4"/>
      <c r="P10" s="4" t="s">
        <v>243</v>
      </c>
      <c r="Q10" s="4"/>
      <c r="R10" s="4"/>
      <c r="S10" s="4"/>
      <c r="T10" s="4"/>
      <c r="U10" s="4"/>
      <c r="V10" s="4"/>
      <c r="W10" s="4"/>
      <c r="X10" s="4" t="s">
        <v>94</v>
      </c>
      <c r="Y10" s="4" t="s">
        <v>94</v>
      </c>
      <c r="Z10" s="31"/>
      <c r="AB10" s="3">
        <v>14</v>
      </c>
      <c r="AF10" s="3">
        <v>11</v>
      </c>
    </row>
    <row r="11" spans="1:35" s="3" customFormat="1" ht="11.25" x14ac:dyDescent="0.2">
      <c r="A11" s="3" t="s">
        <v>135</v>
      </c>
      <c r="D11" s="3">
        <v>3</v>
      </c>
      <c r="E11" s="18" t="s">
        <v>90</v>
      </c>
      <c r="F11" s="4"/>
      <c r="G11" s="4"/>
      <c r="H11" s="4"/>
      <c r="I11" s="4"/>
      <c r="J11" s="4" t="s">
        <v>249</v>
      </c>
      <c r="K11" s="4"/>
      <c r="L11" s="4"/>
      <c r="M11" s="4"/>
      <c r="N11" s="4"/>
      <c r="O11" s="4"/>
      <c r="P11" s="4" t="s">
        <v>94</v>
      </c>
      <c r="Q11" s="4"/>
      <c r="R11" s="4"/>
      <c r="S11" s="4"/>
      <c r="T11" s="4"/>
      <c r="U11" s="4"/>
      <c r="V11" s="4"/>
      <c r="W11" s="4"/>
      <c r="X11" s="4" t="s">
        <v>106</v>
      </c>
      <c r="Y11" s="4" t="s">
        <v>243</v>
      </c>
      <c r="Z11" s="31"/>
      <c r="AD11" s="3">
        <v>18</v>
      </c>
    </row>
    <row r="12" spans="1:35" s="3" customFormat="1" ht="11.25" x14ac:dyDescent="0.2">
      <c r="A12" s="3" t="s">
        <v>136</v>
      </c>
      <c r="B12" s="3">
        <v>13</v>
      </c>
      <c r="C12" s="3">
        <v>47</v>
      </c>
      <c r="D12" s="3">
        <v>3</v>
      </c>
      <c r="E12" s="18" t="s">
        <v>130</v>
      </c>
      <c r="F12" s="4"/>
      <c r="G12" s="4"/>
      <c r="H12" s="4"/>
      <c r="I12" s="4"/>
      <c r="J12" s="4" t="s">
        <v>94</v>
      </c>
      <c r="K12" s="4"/>
      <c r="L12" s="4"/>
      <c r="M12" s="4"/>
      <c r="N12" s="4"/>
      <c r="O12" s="4"/>
      <c r="P12" s="4" t="s">
        <v>94</v>
      </c>
      <c r="Q12" s="4"/>
      <c r="R12" s="4"/>
      <c r="S12" s="4"/>
      <c r="T12" s="4"/>
      <c r="U12" s="4"/>
      <c r="V12" s="4"/>
      <c r="W12" s="4"/>
      <c r="X12" s="4" t="s">
        <v>102</v>
      </c>
      <c r="Y12" s="4" t="s">
        <v>94</v>
      </c>
      <c r="Z12" s="31"/>
      <c r="AB12" s="3">
        <v>16</v>
      </c>
      <c r="AD12" s="3">
        <v>18</v>
      </c>
      <c r="AF12" s="3">
        <v>13</v>
      </c>
    </row>
    <row r="13" spans="1:35" s="3" customFormat="1" ht="11.25" x14ac:dyDescent="0.2">
      <c r="A13" s="3" t="s">
        <v>137</v>
      </c>
      <c r="B13" s="3">
        <v>14</v>
      </c>
      <c r="C13" s="3">
        <v>49</v>
      </c>
      <c r="D13" s="3">
        <v>3</v>
      </c>
      <c r="E13" s="18" t="s">
        <v>108</v>
      </c>
      <c r="F13" s="4"/>
      <c r="G13" s="4"/>
      <c r="H13" s="4"/>
      <c r="I13" s="4"/>
      <c r="J13" s="4" t="s">
        <v>243</v>
      </c>
      <c r="K13" s="4"/>
      <c r="L13" s="4"/>
      <c r="M13" s="4"/>
      <c r="N13" s="4"/>
      <c r="O13" s="4"/>
      <c r="P13" s="4" t="s">
        <v>243</v>
      </c>
      <c r="Q13" s="4"/>
      <c r="R13" s="4"/>
      <c r="S13" s="4"/>
      <c r="T13" s="4"/>
      <c r="U13" s="4"/>
      <c r="V13" s="4"/>
      <c r="W13" s="4"/>
      <c r="X13" s="4" t="s">
        <v>140</v>
      </c>
      <c r="Y13" s="4" t="s">
        <v>94</v>
      </c>
      <c r="Z13" s="31"/>
      <c r="AB13" s="3">
        <v>14</v>
      </c>
      <c r="AD13" s="3">
        <v>21</v>
      </c>
      <c r="AF13" s="3">
        <v>14</v>
      </c>
    </row>
    <row r="14" spans="1:35" s="3" customFormat="1" ht="11.25" x14ac:dyDescent="0.2">
      <c r="A14" s="3" t="s">
        <v>138</v>
      </c>
      <c r="B14" s="3">
        <v>14</v>
      </c>
      <c r="C14" s="3">
        <v>45</v>
      </c>
      <c r="D14" s="3">
        <v>3</v>
      </c>
      <c r="E14" s="18" t="s">
        <v>108</v>
      </c>
      <c r="F14" s="4"/>
      <c r="G14" s="4"/>
      <c r="H14" s="4"/>
      <c r="I14" s="4"/>
      <c r="J14" s="4" t="s">
        <v>94</v>
      </c>
      <c r="K14" s="4"/>
      <c r="L14" s="4"/>
      <c r="M14" s="4"/>
      <c r="N14" s="4"/>
      <c r="O14" s="4"/>
      <c r="P14" s="4" t="s">
        <v>273</v>
      </c>
      <c r="Q14" s="4"/>
      <c r="R14" s="4"/>
      <c r="S14" s="4"/>
      <c r="T14" s="4"/>
      <c r="U14" s="4"/>
      <c r="V14" s="4"/>
      <c r="W14" s="4"/>
      <c r="X14" s="19" t="s">
        <v>272</v>
      </c>
      <c r="Y14" s="4" t="s">
        <v>94</v>
      </c>
      <c r="Z14" s="31"/>
      <c r="AB14" s="3">
        <v>13</v>
      </c>
      <c r="AD14" s="3">
        <v>17</v>
      </c>
      <c r="AF14" s="3">
        <v>15</v>
      </c>
    </row>
    <row r="15" spans="1:35" s="3" customFormat="1" ht="11.25" x14ac:dyDescent="0.2">
      <c r="A15" s="3" t="s">
        <v>139</v>
      </c>
      <c r="D15" s="3">
        <v>3</v>
      </c>
      <c r="E15" s="18" t="s">
        <v>140</v>
      </c>
      <c r="F15" s="4"/>
      <c r="G15" s="4"/>
      <c r="H15" s="4"/>
      <c r="I15" s="4"/>
      <c r="J15" s="4" t="s">
        <v>175</v>
      </c>
      <c r="K15" s="4"/>
      <c r="L15" s="4"/>
      <c r="M15" s="4"/>
      <c r="N15" s="4"/>
      <c r="O15" s="4"/>
      <c r="P15" s="4" t="s">
        <v>140</v>
      </c>
      <c r="Q15" s="4"/>
      <c r="R15" s="4"/>
      <c r="S15" s="4"/>
      <c r="T15" s="4"/>
      <c r="U15" s="4"/>
      <c r="V15" s="4"/>
      <c r="W15" s="4"/>
      <c r="X15" s="4" t="s">
        <v>102</v>
      </c>
      <c r="Y15" s="19" t="s">
        <v>244</v>
      </c>
      <c r="Z15" s="31"/>
      <c r="AF15" s="3">
        <v>16</v>
      </c>
    </row>
    <row r="16" spans="1:35" s="3" customFormat="1" ht="11.25" x14ac:dyDescent="0.2">
      <c r="A16" s="3" t="s">
        <v>141</v>
      </c>
      <c r="D16" s="3">
        <v>3</v>
      </c>
      <c r="E16" s="18" t="s">
        <v>108</v>
      </c>
      <c r="F16" s="4"/>
      <c r="G16" s="4"/>
      <c r="H16" s="4"/>
      <c r="I16" s="4"/>
      <c r="J16" s="4" t="s">
        <v>175</v>
      </c>
      <c r="K16" s="4"/>
      <c r="L16" s="4"/>
      <c r="M16" s="4"/>
      <c r="N16" s="4"/>
      <c r="O16" s="4"/>
      <c r="P16" s="4" t="s">
        <v>102</v>
      </c>
      <c r="Q16" s="4"/>
      <c r="R16" s="4"/>
      <c r="S16" s="4"/>
      <c r="T16" s="4"/>
      <c r="U16" s="4"/>
      <c r="V16" s="4"/>
      <c r="W16" s="4"/>
      <c r="X16" s="4" t="s">
        <v>140</v>
      </c>
      <c r="Y16" s="19" t="s">
        <v>244</v>
      </c>
      <c r="Z16" s="31"/>
    </row>
    <row r="17" spans="1:32" s="3" customFormat="1" ht="11.25" x14ac:dyDescent="0.2">
      <c r="A17" s="3" t="s">
        <v>142</v>
      </c>
      <c r="D17" s="3">
        <v>3</v>
      </c>
      <c r="E17" s="18" t="s">
        <v>102</v>
      </c>
      <c r="F17" s="4"/>
      <c r="G17" s="4"/>
      <c r="H17" s="4"/>
      <c r="I17" s="4"/>
      <c r="J17" s="4" t="s">
        <v>140</v>
      </c>
      <c r="K17" s="4"/>
      <c r="L17" s="4"/>
      <c r="M17" s="4"/>
      <c r="N17" s="4"/>
      <c r="O17" s="4"/>
      <c r="P17" s="4" t="s">
        <v>248</v>
      </c>
      <c r="Q17" s="4"/>
      <c r="R17" s="4"/>
      <c r="S17" s="4"/>
      <c r="T17" s="4"/>
      <c r="U17" s="4"/>
      <c r="V17" s="4"/>
      <c r="W17" s="4"/>
      <c r="X17" s="4" t="s">
        <v>94</v>
      </c>
      <c r="Y17" s="19" t="s">
        <v>244</v>
      </c>
      <c r="Z17" s="31"/>
    </row>
    <row r="18" spans="1:32" s="3" customFormat="1" ht="11.25" x14ac:dyDescent="0.2">
      <c r="A18" s="3" t="s">
        <v>144</v>
      </c>
      <c r="D18" s="3">
        <v>3</v>
      </c>
      <c r="E18" s="18" t="s">
        <v>94</v>
      </c>
      <c r="F18" s="4"/>
      <c r="G18" s="4"/>
      <c r="H18" s="4"/>
      <c r="I18" s="4"/>
      <c r="J18" s="4" t="s">
        <v>90</v>
      </c>
      <c r="K18" s="4"/>
      <c r="L18" s="4"/>
      <c r="M18" s="4"/>
      <c r="N18" s="4"/>
      <c r="O18" s="4"/>
      <c r="P18" s="4" t="s">
        <v>94</v>
      </c>
      <c r="Q18" s="4"/>
      <c r="R18" s="4"/>
      <c r="S18" s="4"/>
      <c r="T18" s="4"/>
      <c r="U18" s="4"/>
      <c r="V18" s="4"/>
      <c r="W18" s="4"/>
      <c r="X18" s="4" t="s">
        <v>101</v>
      </c>
      <c r="Y18" s="19" t="s">
        <v>244</v>
      </c>
      <c r="Z18" s="31"/>
    </row>
    <row r="19" spans="1:32" s="3" customFormat="1" ht="11.25" x14ac:dyDescent="0.2">
      <c r="A19" s="3" t="s">
        <v>145</v>
      </c>
      <c r="B19" s="3">
        <v>12</v>
      </c>
      <c r="C19" s="3">
        <v>55</v>
      </c>
      <c r="D19" s="3">
        <v>3</v>
      </c>
      <c r="E19" s="18" t="s">
        <v>34</v>
      </c>
      <c r="F19" s="4"/>
      <c r="G19" s="4"/>
      <c r="H19" s="4"/>
      <c r="I19" s="4"/>
      <c r="J19" s="4" t="s">
        <v>90</v>
      </c>
      <c r="K19" s="4"/>
      <c r="L19" s="4"/>
      <c r="M19" s="4"/>
      <c r="N19" s="4"/>
      <c r="O19" s="4"/>
      <c r="P19" s="4" t="s">
        <v>94</v>
      </c>
      <c r="Q19" s="4"/>
      <c r="R19" s="4"/>
      <c r="S19" s="4"/>
      <c r="T19" s="4"/>
      <c r="U19" s="4"/>
      <c r="V19" s="4"/>
      <c r="W19" s="4"/>
      <c r="X19" s="4" t="s">
        <v>243</v>
      </c>
      <c r="Y19" s="19" t="s">
        <v>244</v>
      </c>
      <c r="Z19" s="31">
        <v>11</v>
      </c>
      <c r="AB19" s="3">
        <v>20</v>
      </c>
      <c r="AD19" s="3">
        <v>24</v>
      </c>
      <c r="AF19" s="3">
        <v>21</v>
      </c>
    </row>
    <row r="20" spans="1:32" s="3" customFormat="1" ht="11.25" x14ac:dyDescent="0.2">
      <c r="A20" s="3" t="s">
        <v>146</v>
      </c>
      <c r="B20" s="3">
        <v>12</v>
      </c>
      <c r="E20" s="18" t="s">
        <v>90</v>
      </c>
      <c r="F20" s="4"/>
      <c r="G20" s="4"/>
      <c r="H20" s="4"/>
      <c r="I20" s="4"/>
      <c r="J20" s="4" t="s">
        <v>143</v>
      </c>
      <c r="K20" s="4"/>
      <c r="L20" s="4"/>
      <c r="M20" s="4"/>
      <c r="N20" s="4"/>
      <c r="O20" s="4"/>
      <c r="P20" s="19" t="s">
        <v>272</v>
      </c>
      <c r="Q20" s="4"/>
      <c r="R20" s="4"/>
      <c r="S20" s="4"/>
      <c r="T20" s="4"/>
      <c r="U20" s="4"/>
      <c r="V20" s="4"/>
      <c r="W20" s="4"/>
      <c r="X20" s="4" t="s">
        <v>143</v>
      </c>
      <c r="Y20" s="19" t="s">
        <v>244</v>
      </c>
      <c r="Z20" s="31"/>
    </row>
    <row r="21" spans="1:32" s="3" customFormat="1" ht="11.25" x14ac:dyDescent="0.2">
      <c r="A21" s="3" t="s">
        <v>147</v>
      </c>
      <c r="B21" s="3">
        <v>12</v>
      </c>
      <c r="E21" s="18" t="s">
        <v>48</v>
      </c>
      <c r="F21" s="4"/>
      <c r="G21" s="4"/>
      <c r="H21" s="4"/>
      <c r="I21" s="4"/>
      <c r="J21" s="19" t="s">
        <v>244</v>
      </c>
      <c r="K21" s="4"/>
      <c r="L21" s="4"/>
      <c r="M21" s="4"/>
      <c r="N21" s="4"/>
      <c r="O21" s="4"/>
      <c r="P21" s="19" t="s">
        <v>272</v>
      </c>
      <c r="Q21" s="4"/>
      <c r="R21" s="4"/>
      <c r="S21" s="4"/>
      <c r="T21" s="4"/>
      <c r="U21" s="4"/>
      <c r="V21" s="4"/>
      <c r="W21" s="4"/>
      <c r="X21" s="19" t="s">
        <v>244</v>
      </c>
      <c r="Y21" s="19" t="s">
        <v>244</v>
      </c>
      <c r="Z21" s="31"/>
    </row>
    <row r="22" spans="1:32" s="3" customFormat="1" ht="11.25" x14ac:dyDescent="0.2">
      <c r="A22" s="3" t="s">
        <v>148</v>
      </c>
      <c r="B22" s="3">
        <v>12</v>
      </c>
      <c r="D22" s="3">
        <v>5</v>
      </c>
      <c r="E22" s="18" t="s">
        <v>143</v>
      </c>
      <c r="F22" s="4"/>
      <c r="G22" s="4"/>
      <c r="H22" s="4"/>
      <c r="I22" s="4"/>
      <c r="J22" s="4" t="s">
        <v>94</v>
      </c>
      <c r="K22" s="4" t="s">
        <v>21</v>
      </c>
      <c r="L22" s="4"/>
      <c r="M22" s="4" t="s">
        <v>108</v>
      </c>
      <c r="N22" s="4" t="s">
        <v>21</v>
      </c>
      <c r="O22" s="4" t="s">
        <v>21</v>
      </c>
      <c r="P22" s="4" t="s">
        <v>108</v>
      </c>
      <c r="Q22" s="4" t="s">
        <v>21</v>
      </c>
      <c r="R22" s="4" t="s">
        <v>21</v>
      </c>
      <c r="S22" s="4" t="s">
        <v>243</v>
      </c>
      <c r="T22" s="4" t="s">
        <v>21</v>
      </c>
      <c r="U22" s="4"/>
      <c r="V22" s="20"/>
      <c r="W22" s="20"/>
      <c r="X22" s="4"/>
      <c r="Y22" s="4" t="s">
        <v>106</v>
      </c>
      <c r="Z22" s="31"/>
      <c r="AB22" s="3">
        <v>12</v>
      </c>
      <c r="AC22" s="3">
        <v>17</v>
      </c>
      <c r="AD22" s="3">
        <v>16</v>
      </c>
      <c r="AE22" s="3">
        <v>17</v>
      </c>
      <c r="AF22" s="3">
        <v>18</v>
      </c>
    </row>
    <row r="23" spans="1:32" s="3" customFormat="1" ht="11.25" x14ac:dyDescent="0.2">
      <c r="A23" s="3" t="s">
        <v>149</v>
      </c>
      <c r="B23" s="3">
        <v>12</v>
      </c>
      <c r="D23" s="3">
        <v>9</v>
      </c>
      <c r="E23" s="4" t="s">
        <v>94</v>
      </c>
      <c r="F23" s="4"/>
      <c r="G23" s="4"/>
      <c r="H23" s="4"/>
      <c r="I23" s="4"/>
      <c r="J23" s="4" t="s">
        <v>143</v>
      </c>
      <c r="K23" s="4" t="s">
        <v>143</v>
      </c>
      <c r="L23" s="4"/>
      <c r="M23" s="4" t="s">
        <v>90</v>
      </c>
      <c r="N23" s="4" t="s">
        <v>140</v>
      </c>
      <c r="O23" s="4" t="s">
        <v>21</v>
      </c>
      <c r="P23" s="4" t="s">
        <v>74</v>
      </c>
      <c r="Q23" s="4" t="s">
        <v>34</v>
      </c>
      <c r="R23" s="4" t="s">
        <v>21</v>
      </c>
      <c r="S23" s="4" t="s">
        <v>74</v>
      </c>
      <c r="T23" s="4" t="s">
        <v>108</v>
      </c>
      <c r="U23" s="4"/>
      <c r="V23" s="20"/>
      <c r="W23" s="20"/>
      <c r="X23" s="4"/>
      <c r="Y23" s="4" t="s">
        <v>74</v>
      </c>
      <c r="Z23" s="3">
        <v>8</v>
      </c>
      <c r="AB23" s="3">
        <v>14</v>
      </c>
      <c r="AC23" s="3">
        <v>13</v>
      </c>
      <c r="AD23" s="3">
        <v>12</v>
      </c>
      <c r="AE23" s="3">
        <v>12</v>
      </c>
    </row>
    <row r="24" spans="1:32" s="3" customFormat="1" ht="11.25" x14ac:dyDescent="0.2">
      <c r="A24" s="3" t="s">
        <v>150</v>
      </c>
      <c r="B24" s="3">
        <v>12</v>
      </c>
      <c r="D24" s="3">
        <v>8</v>
      </c>
      <c r="E24" s="4" t="s">
        <v>21</v>
      </c>
      <c r="F24" s="4"/>
      <c r="G24" s="4" t="s">
        <v>143</v>
      </c>
      <c r="H24" s="4"/>
      <c r="I24" s="4"/>
      <c r="J24" s="4" t="s">
        <v>90</v>
      </c>
      <c r="K24" s="4" t="s">
        <v>101</v>
      </c>
      <c r="L24" s="4"/>
      <c r="M24" s="4" t="s">
        <v>74</v>
      </c>
      <c r="N24" s="4" t="s">
        <v>21</v>
      </c>
      <c r="O24" s="4" t="s">
        <v>21</v>
      </c>
      <c r="P24" s="4" t="s">
        <v>74</v>
      </c>
      <c r="Q24" s="4" t="s">
        <v>34</v>
      </c>
      <c r="R24" s="4" t="s">
        <v>21</v>
      </c>
      <c r="S24" s="4" t="s">
        <v>74</v>
      </c>
      <c r="T24" s="4" t="s">
        <v>21</v>
      </c>
      <c r="U24" s="4"/>
      <c r="V24" s="20"/>
      <c r="W24" s="20"/>
      <c r="X24" s="4"/>
      <c r="Y24" s="4" t="s">
        <v>108</v>
      </c>
      <c r="Z24" s="3">
        <v>0</v>
      </c>
      <c r="AA24" s="3">
        <v>9</v>
      </c>
      <c r="AB24" s="3">
        <v>12</v>
      </c>
      <c r="AC24" s="3">
        <v>11</v>
      </c>
      <c r="AD24" s="3">
        <v>14</v>
      </c>
      <c r="AE24" s="3">
        <v>11</v>
      </c>
    </row>
    <row r="25" spans="1:32" s="3" customFormat="1" ht="11.25" x14ac:dyDescent="0.2">
      <c r="A25" s="3" t="s">
        <v>152</v>
      </c>
      <c r="B25" s="3">
        <v>12</v>
      </c>
      <c r="D25" s="3">
        <v>9</v>
      </c>
      <c r="E25" s="4" t="s">
        <v>74</v>
      </c>
      <c r="F25" s="4"/>
      <c r="G25" s="4" t="s">
        <v>108</v>
      </c>
      <c r="H25" s="4"/>
      <c r="I25" s="4"/>
      <c r="J25" s="4" t="s">
        <v>90</v>
      </c>
      <c r="K25" s="4" t="s">
        <v>21</v>
      </c>
      <c r="L25" s="4"/>
      <c r="M25" s="4" t="s">
        <v>74</v>
      </c>
      <c r="N25" s="4" t="s">
        <v>108</v>
      </c>
      <c r="O25" s="4" t="s">
        <v>21</v>
      </c>
      <c r="P25" s="4" t="s">
        <v>90</v>
      </c>
      <c r="Q25" s="4" t="s">
        <v>90</v>
      </c>
      <c r="R25" s="4" t="s">
        <v>21</v>
      </c>
      <c r="S25" s="4" t="s">
        <v>140</v>
      </c>
      <c r="T25" s="4" t="s">
        <v>21</v>
      </c>
      <c r="U25" s="4"/>
      <c r="V25" s="20"/>
      <c r="W25" s="20"/>
      <c r="X25" s="4"/>
      <c r="Y25" s="4" t="s">
        <v>90</v>
      </c>
      <c r="Z25" s="3">
        <v>8</v>
      </c>
      <c r="AA25" s="3">
        <v>10</v>
      </c>
      <c r="AB25" s="3">
        <v>11</v>
      </c>
      <c r="AC25" s="3">
        <v>16</v>
      </c>
      <c r="AD25" s="3">
        <v>14</v>
      </c>
      <c r="AE25" s="3">
        <v>16</v>
      </c>
    </row>
    <row r="26" spans="1:32" s="3" customFormat="1" ht="11.25" x14ac:dyDescent="0.2">
      <c r="A26" s="3" t="s">
        <v>153</v>
      </c>
      <c r="B26" s="3">
        <v>12</v>
      </c>
      <c r="D26" s="3">
        <v>9</v>
      </c>
      <c r="E26" s="4" t="s">
        <v>102</v>
      </c>
      <c r="F26" s="4"/>
      <c r="G26" s="4" t="s">
        <v>74</v>
      </c>
      <c r="H26" s="4"/>
      <c r="I26" s="4"/>
      <c r="J26" s="4" t="s">
        <v>74</v>
      </c>
      <c r="K26" s="4" t="s">
        <v>106</v>
      </c>
      <c r="L26" s="4"/>
      <c r="M26" s="4" t="s">
        <v>90</v>
      </c>
      <c r="N26" s="4" t="s">
        <v>21</v>
      </c>
      <c r="O26" s="4" t="s">
        <v>21</v>
      </c>
      <c r="P26" s="4" t="s">
        <v>106</v>
      </c>
      <c r="Q26" s="4" t="s">
        <v>34</v>
      </c>
      <c r="R26" s="4" t="s">
        <v>21</v>
      </c>
      <c r="S26" s="20"/>
      <c r="T26" s="20"/>
      <c r="U26" s="20"/>
      <c r="V26" s="4" t="s">
        <v>108</v>
      </c>
      <c r="W26" s="4" t="s">
        <v>143</v>
      </c>
      <c r="X26" s="4"/>
      <c r="Y26" s="4" t="s">
        <v>108</v>
      </c>
    </row>
    <row r="27" spans="1:32" s="3" customFormat="1" ht="11.25" x14ac:dyDescent="0.2">
      <c r="A27" s="3" t="s">
        <v>154</v>
      </c>
      <c r="B27" s="3">
        <v>12</v>
      </c>
      <c r="D27" s="3">
        <v>9</v>
      </c>
      <c r="E27" s="4" t="s">
        <v>108</v>
      </c>
      <c r="F27" s="4"/>
      <c r="G27" s="4" t="s">
        <v>243</v>
      </c>
      <c r="H27" s="4"/>
      <c r="I27" s="4"/>
      <c r="J27" s="4" t="s">
        <v>74</v>
      </c>
      <c r="K27" s="4" t="s">
        <v>21</v>
      </c>
      <c r="L27" s="4"/>
      <c r="M27" s="19" t="s">
        <v>272</v>
      </c>
      <c r="N27" s="4" t="s">
        <v>151</v>
      </c>
      <c r="O27" s="4" t="s">
        <v>21</v>
      </c>
      <c r="P27" s="4" t="s">
        <v>143</v>
      </c>
      <c r="Q27" s="4" t="s">
        <v>151</v>
      </c>
      <c r="R27" s="4" t="s">
        <v>21</v>
      </c>
      <c r="S27" s="20"/>
      <c r="T27" s="20"/>
      <c r="U27" s="20"/>
      <c r="V27" s="4" t="s">
        <v>108</v>
      </c>
      <c r="W27" s="4" t="s">
        <v>106</v>
      </c>
      <c r="X27" s="4"/>
      <c r="Y27" s="4" t="s">
        <v>74</v>
      </c>
      <c r="Z27" s="3">
        <v>6</v>
      </c>
      <c r="AA27" s="3">
        <v>8</v>
      </c>
      <c r="AB27" s="3">
        <v>9</v>
      </c>
      <c r="AC27" s="3">
        <v>12</v>
      </c>
      <c r="AD27" s="3">
        <v>16</v>
      </c>
      <c r="AE27" s="3">
        <v>14</v>
      </c>
    </row>
    <row r="28" spans="1:32" s="3" customFormat="1" ht="11.25" x14ac:dyDescent="0.2">
      <c r="A28" s="3" t="s">
        <v>155</v>
      </c>
      <c r="B28" s="3">
        <v>12</v>
      </c>
      <c r="C28" s="3">
        <v>81</v>
      </c>
      <c r="E28" s="4" t="s">
        <v>74</v>
      </c>
      <c r="F28" s="4"/>
      <c r="G28" s="4" t="s">
        <v>21</v>
      </c>
      <c r="H28" s="4"/>
      <c r="I28" s="4"/>
      <c r="J28" s="4" t="s">
        <v>106</v>
      </c>
      <c r="K28" s="4" t="s">
        <v>21</v>
      </c>
      <c r="L28" s="4"/>
      <c r="M28" s="4" t="s">
        <v>143</v>
      </c>
      <c r="N28" s="4" t="s">
        <v>243</v>
      </c>
      <c r="O28" s="4" t="s">
        <v>21</v>
      </c>
      <c r="P28" s="4" t="s">
        <v>108</v>
      </c>
      <c r="Q28" s="4" t="s">
        <v>108</v>
      </c>
      <c r="R28" s="4" t="s">
        <v>21</v>
      </c>
      <c r="S28" s="20"/>
      <c r="T28" s="20"/>
      <c r="U28" s="20"/>
      <c r="V28" s="4" t="s">
        <v>243</v>
      </c>
      <c r="W28" s="4" t="s">
        <v>94</v>
      </c>
      <c r="X28" s="4"/>
      <c r="Y28" s="4" t="s">
        <v>108</v>
      </c>
    </row>
    <row r="29" spans="1:32" s="3" customFormat="1" ht="11.25" x14ac:dyDescent="0.2">
      <c r="A29" s="3" t="s">
        <v>156</v>
      </c>
      <c r="B29" s="3">
        <v>12</v>
      </c>
      <c r="C29" s="3">
        <v>100</v>
      </c>
      <c r="E29" s="4" t="s">
        <v>74</v>
      </c>
      <c r="F29" s="4"/>
      <c r="G29" s="4" t="s">
        <v>106</v>
      </c>
      <c r="H29" s="4"/>
      <c r="I29" s="4"/>
      <c r="J29" s="4" t="s">
        <v>106</v>
      </c>
      <c r="K29" s="4" t="s">
        <v>143</v>
      </c>
      <c r="L29" s="4"/>
      <c r="M29" s="4" t="s">
        <v>106</v>
      </c>
      <c r="N29" s="4" t="s">
        <v>243</v>
      </c>
      <c r="O29" s="4" t="s">
        <v>21</v>
      </c>
      <c r="P29" s="4" t="s">
        <v>243</v>
      </c>
      <c r="Q29" s="4" t="s">
        <v>151</v>
      </c>
      <c r="R29" s="4" t="s">
        <v>21</v>
      </c>
      <c r="S29" s="20"/>
      <c r="T29" s="20"/>
      <c r="U29" s="20"/>
      <c r="V29" s="4" t="s">
        <v>101</v>
      </c>
      <c r="W29" s="4" t="s">
        <v>143</v>
      </c>
      <c r="X29" s="4"/>
      <c r="Y29" s="4" t="s">
        <v>108</v>
      </c>
      <c r="Z29" s="3">
        <v>5</v>
      </c>
      <c r="AA29" s="3">
        <v>8</v>
      </c>
      <c r="AB29" s="3">
        <v>14</v>
      </c>
      <c r="AC29" s="3">
        <v>16</v>
      </c>
      <c r="AD29" s="3">
        <v>18</v>
      </c>
      <c r="AE29" s="3">
        <v>16</v>
      </c>
    </row>
    <row r="30" spans="1:32" s="3" customFormat="1" ht="11.25" x14ac:dyDescent="0.2">
      <c r="A30" s="3" t="s">
        <v>157</v>
      </c>
      <c r="B30" s="3">
        <v>12</v>
      </c>
      <c r="D30" s="3">
        <v>10</v>
      </c>
      <c r="E30" s="4" t="s">
        <v>106</v>
      </c>
      <c r="F30" s="4"/>
      <c r="G30" s="4" t="s">
        <v>106</v>
      </c>
      <c r="H30" s="4"/>
      <c r="I30" s="4"/>
      <c r="J30" s="4" t="s">
        <v>106</v>
      </c>
      <c r="K30" s="4" t="s">
        <v>243</v>
      </c>
      <c r="L30" s="4"/>
      <c r="M30" s="4" t="s">
        <v>243</v>
      </c>
      <c r="N30" s="4" t="s">
        <v>243</v>
      </c>
      <c r="O30" s="4" t="s">
        <v>21</v>
      </c>
      <c r="P30" s="4" t="s">
        <v>94</v>
      </c>
      <c r="Q30" s="4" t="s">
        <v>90</v>
      </c>
      <c r="R30" s="4" t="s">
        <v>21</v>
      </c>
      <c r="S30" s="20"/>
      <c r="T30" s="20"/>
      <c r="U30" s="20"/>
      <c r="V30" s="4" t="s">
        <v>101</v>
      </c>
      <c r="W30" s="4" t="s">
        <v>143</v>
      </c>
      <c r="X30" s="4"/>
      <c r="Y30" s="4" t="s">
        <v>106</v>
      </c>
      <c r="Z30" s="3">
        <v>6</v>
      </c>
      <c r="AA30" s="3">
        <v>9</v>
      </c>
      <c r="AB30" s="3">
        <v>14</v>
      </c>
      <c r="AC30" s="3">
        <v>14</v>
      </c>
      <c r="AD30" s="3">
        <v>14</v>
      </c>
      <c r="AE30" s="3">
        <v>15</v>
      </c>
    </row>
    <row r="31" spans="1:32" s="3" customFormat="1" ht="11.25" x14ac:dyDescent="0.2">
      <c r="A31" s="3" t="s">
        <v>158</v>
      </c>
      <c r="B31" s="3">
        <v>12</v>
      </c>
      <c r="D31" s="3">
        <v>11</v>
      </c>
      <c r="E31" s="4" t="s">
        <v>106</v>
      </c>
      <c r="F31" s="4"/>
      <c r="G31" s="4" t="s">
        <v>108</v>
      </c>
      <c r="H31" s="4" t="s">
        <v>74</v>
      </c>
      <c r="I31" s="4"/>
      <c r="J31" s="4" t="s">
        <v>94</v>
      </c>
      <c r="K31" s="4" t="s">
        <v>34</v>
      </c>
      <c r="L31" s="4"/>
      <c r="M31" s="4" t="s">
        <v>243</v>
      </c>
      <c r="N31" s="4" t="s">
        <v>101</v>
      </c>
      <c r="O31" s="4" t="s">
        <v>21</v>
      </c>
      <c r="P31" s="4" t="s">
        <v>143</v>
      </c>
      <c r="Q31" s="4" t="s">
        <v>140</v>
      </c>
      <c r="R31" s="4" t="s">
        <v>21</v>
      </c>
      <c r="S31" s="20"/>
      <c r="T31" s="20"/>
      <c r="U31" s="20"/>
      <c r="V31" s="4" t="s">
        <v>243</v>
      </c>
      <c r="W31" s="4" t="s">
        <v>102</v>
      </c>
      <c r="X31" s="4"/>
      <c r="Y31" s="4" t="s">
        <v>243</v>
      </c>
      <c r="Z31" s="3">
        <v>8</v>
      </c>
      <c r="AA31" s="3">
        <v>13</v>
      </c>
      <c r="AB31" s="3">
        <v>12</v>
      </c>
      <c r="AC31" s="3">
        <v>14</v>
      </c>
      <c r="AD31" s="3">
        <v>13</v>
      </c>
      <c r="AE31" s="3">
        <v>17</v>
      </c>
    </row>
    <row r="32" spans="1:32" s="3" customFormat="1" ht="11.25" x14ac:dyDescent="0.2">
      <c r="A32" s="3" t="s">
        <v>162</v>
      </c>
      <c r="B32" s="3">
        <v>12</v>
      </c>
      <c r="D32" s="3">
        <v>12</v>
      </c>
      <c r="E32" s="4" t="s">
        <v>102</v>
      </c>
      <c r="F32" s="4" t="s">
        <v>108</v>
      </c>
      <c r="G32" s="4" t="s">
        <v>48</v>
      </c>
      <c r="H32" s="4" t="s">
        <v>140</v>
      </c>
      <c r="I32" s="4"/>
      <c r="J32" s="4" t="s">
        <v>106</v>
      </c>
      <c r="K32" s="4" t="s">
        <v>140</v>
      </c>
      <c r="L32" s="4"/>
      <c r="M32" s="4" t="s">
        <v>108</v>
      </c>
      <c r="N32" s="4" t="s">
        <v>151</v>
      </c>
      <c r="O32" s="4" t="s">
        <v>21</v>
      </c>
      <c r="P32" s="4" t="s">
        <v>102</v>
      </c>
      <c r="Q32" s="4" t="s">
        <v>74</v>
      </c>
      <c r="R32" s="4" t="s">
        <v>21</v>
      </c>
      <c r="S32" s="20"/>
      <c r="T32" s="20"/>
      <c r="U32" s="20"/>
      <c r="V32" s="4" t="s">
        <v>101</v>
      </c>
      <c r="W32" s="4" t="s">
        <v>151</v>
      </c>
      <c r="X32" s="4"/>
      <c r="Y32" s="4" t="s">
        <v>48</v>
      </c>
      <c r="Z32" s="3">
        <v>11</v>
      </c>
      <c r="AA32" s="3">
        <v>13</v>
      </c>
      <c r="AB32" s="3">
        <v>13</v>
      </c>
      <c r="AC32" s="3">
        <v>16</v>
      </c>
      <c r="AD32" s="3">
        <v>17</v>
      </c>
      <c r="AE32" s="3">
        <v>16</v>
      </c>
    </row>
    <row r="33" spans="1:35" s="3" customFormat="1" ht="11.25" x14ac:dyDescent="0.2">
      <c r="A33" s="3" t="s">
        <v>163</v>
      </c>
      <c r="B33" s="3">
        <v>12</v>
      </c>
      <c r="E33" s="4" t="s">
        <v>94</v>
      </c>
      <c r="F33" s="4" t="s">
        <v>21</v>
      </c>
      <c r="G33" s="4" t="s">
        <v>108</v>
      </c>
      <c r="H33" s="4" t="s">
        <v>48</v>
      </c>
      <c r="I33" s="4"/>
      <c r="J33" s="4" t="s">
        <v>108</v>
      </c>
      <c r="K33" s="4" t="s">
        <v>34</v>
      </c>
      <c r="L33" s="4"/>
      <c r="M33" s="4" t="s">
        <v>90</v>
      </c>
      <c r="N33" s="4" t="s">
        <v>143</v>
      </c>
      <c r="O33" s="4" t="s">
        <v>21</v>
      </c>
      <c r="P33" s="4" t="s">
        <v>106</v>
      </c>
      <c r="Q33" s="4" t="s">
        <v>143</v>
      </c>
      <c r="R33" s="4" t="s">
        <v>21</v>
      </c>
      <c r="S33" s="20"/>
      <c r="T33" s="20"/>
      <c r="U33" s="20"/>
      <c r="V33" s="4" t="s">
        <v>108</v>
      </c>
      <c r="W33" s="4" t="s">
        <v>143</v>
      </c>
      <c r="X33" s="4" t="s">
        <v>48</v>
      </c>
      <c r="Y33" s="4" t="s">
        <v>143</v>
      </c>
      <c r="Z33" s="3">
        <v>11</v>
      </c>
      <c r="AA33" s="3">
        <v>13</v>
      </c>
      <c r="AB33" s="3">
        <v>17</v>
      </c>
      <c r="AC33" s="3">
        <v>17</v>
      </c>
      <c r="AD33" s="3">
        <v>22</v>
      </c>
      <c r="AE33" s="3">
        <v>19</v>
      </c>
      <c r="AF33" s="3">
        <v>30</v>
      </c>
    </row>
    <row r="34" spans="1:35" s="3" customFormat="1" ht="11.25" x14ac:dyDescent="0.2">
      <c r="A34" s="3" t="s">
        <v>164</v>
      </c>
      <c r="B34" s="3">
        <v>12</v>
      </c>
      <c r="E34" s="4" t="s">
        <v>48</v>
      </c>
      <c r="F34" s="4" t="s">
        <v>90</v>
      </c>
      <c r="G34" s="4" t="s">
        <v>90</v>
      </c>
      <c r="H34" s="4" t="s">
        <v>94</v>
      </c>
      <c r="I34" s="4"/>
      <c r="J34" s="4" t="s">
        <v>48</v>
      </c>
      <c r="K34" s="4" t="s">
        <v>101</v>
      </c>
      <c r="L34" s="4" t="s">
        <v>90</v>
      </c>
      <c r="M34" s="4" t="s">
        <v>101</v>
      </c>
      <c r="N34" s="4" t="s">
        <v>140</v>
      </c>
      <c r="O34" s="4" t="s">
        <v>21</v>
      </c>
      <c r="P34" s="4" t="s">
        <v>108</v>
      </c>
      <c r="Q34" s="4" t="s">
        <v>74</v>
      </c>
      <c r="R34" s="4" t="s">
        <v>102</v>
      </c>
      <c r="S34" s="4" t="s">
        <v>48</v>
      </c>
      <c r="T34" s="4" t="s">
        <v>101</v>
      </c>
      <c r="U34" s="4" t="s">
        <v>94</v>
      </c>
      <c r="V34" s="20"/>
      <c r="W34" s="20"/>
      <c r="X34" s="4" t="s">
        <v>106</v>
      </c>
      <c r="Y34" s="4" t="s">
        <v>106</v>
      </c>
      <c r="Z34" s="3">
        <v>11</v>
      </c>
      <c r="AA34" s="3">
        <v>13</v>
      </c>
      <c r="AB34" s="3">
        <v>17</v>
      </c>
      <c r="AC34" s="3">
        <v>15</v>
      </c>
      <c r="AD34" s="3">
        <v>22</v>
      </c>
      <c r="AE34" s="3">
        <v>22</v>
      </c>
      <c r="AF34" s="3">
        <v>20</v>
      </c>
      <c r="AG34" s="3">
        <v>7</v>
      </c>
    </row>
    <row r="35" spans="1:35" s="3" customFormat="1" ht="11.25" x14ac:dyDescent="0.2">
      <c r="A35" s="3" t="s">
        <v>170</v>
      </c>
      <c r="B35" s="3">
        <v>12</v>
      </c>
      <c r="C35" s="3">
        <v>153</v>
      </c>
      <c r="E35" s="4" t="s">
        <v>106</v>
      </c>
      <c r="F35" s="4" t="s">
        <v>21</v>
      </c>
      <c r="G35" s="4" t="s">
        <v>106</v>
      </c>
      <c r="H35" s="4" t="s">
        <v>90</v>
      </c>
      <c r="I35" s="4"/>
      <c r="J35" s="4" t="s">
        <v>101</v>
      </c>
      <c r="K35" s="4" t="s">
        <v>140</v>
      </c>
      <c r="L35" s="4" t="s">
        <v>21</v>
      </c>
      <c r="M35" s="4" t="s">
        <v>74</v>
      </c>
      <c r="N35" s="4" t="s">
        <v>143</v>
      </c>
      <c r="O35" s="4" t="s">
        <v>21</v>
      </c>
      <c r="P35" s="4" t="s">
        <v>140</v>
      </c>
      <c r="Q35" s="94" t="s">
        <v>247</v>
      </c>
      <c r="R35" s="4" t="s">
        <v>108</v>
      </c>
      <c r="S35" s="4" t="s">
        <v>106</v>
      </c>
      <c r="T35" s="4" t="s">
        <v>143</v>
      </c>
      <c r="U35" s="4" t="s">
        <v>140</v>
      </c>
      <c r="V35" s="20"/>
      <c r="W35" s="20"/>
      <c r="X35" s="4" t="s">
        <v>48</v>
      </c>
      <c r="Y35" s="4" t="s">
        <v>106</v>
      </c>
      <c r="Z35" s="3">
        <v>10</v>
      </c>
      <c r="AA35" s="3">
        <v>18</v>
      </c>
      <c r="AB35" s="3">
        <v>14</v>
      </c>
      <c r="AC35" s="3">
        <v>19</v>
      </c>
      <c r="AD35" s="3">
        <v>21</v>
      </c>
      <c r="AE35" s="3">
        <v>20</v>
      </c>
      <c r="AF35" s="3">
        <v>22</v>
      </c>
      <c r="AG35" s="3">
        <v>12</v>
      </c>
      <c r="AH35" s="3">
        <v>17</v>
      </c>
    </row>
    <row r="36" spans="1:35" s="3" customFormat="1" ht="11.25" customHeight="1" x14ac:dyDescent="0.2">
      <c r="A36" s="3" t="s">
        <v>171</v>
      </c>
      <c r="B36" s="3">
        <v>12</v>
      </c>
      <c r="C36" s="3">
        <v>153</v>
      </c>
      <c r="D36" s="3">
        <v>16</v>
      </c>
      <c r="E36" s="4" t="s">
        <v>106</v>
      </c>
      <c r="F36" s="4" t="s">
        <v>101</v>
      </c>
      <c r="G36" s="4" t="s">
        <v>101</v>
      </c>
      <c r="H36" s="4" t="s">
        <v>108</v>
      </c>
      <c r="I36" s="4"/>
      <c r="J36" s="4" t="s">
        <v>74</v>
      </c>
      <c r="K36" s="4" t="s">
        <v>140</v>
      </c>
      <c r="L36" s="4" t="s">
        <v>21</v>
      </c>
      <c r="M36" s="4" t="s">
        <v>90</v>
      </c>
      <c r="N36" s="4" t="s">
        <v>106</v>
      </c>
      <c r="O36" s="4" t="s">
        <v>106</v>
      </c>
      <c r="P36" s="4" t="s">
        <v>94</v>
      </c>
      <c r="Q36" s="4" t="s">
        <v>34</v>
      </c>
      <c r="R36" s="4" t="s">
        <v>74</v>
      </c>
      <c r="S36" s="4" t="s">
        <v>106</v>
      </c>
      <c r="T36" s="4" t="s">
        <v>101</v>
      </c>
      <c r="U36" s="4" t="s">
        <v>140</v>
      </c>
      <c r="V36" s="20"/>
      <c r="W36" s="20"/>
      <c r="X36" s="4" t="s">
        <v>48</v>
      </c>
      <c r="Y36" s="4" t="s">
        <v>74</v>
      </c>
      <c r="Z36" s="3">
        <v>14</v>
      </c>
      <c r="AA36" s="3">
        <v>14</v>
      </c>
      <c r="AB36" s="3">
        <v>16</v>
      </c>
      <c r="AC36" s="3">
        <v>20</v>
      </c>
      <c r="AD36" s="3">
        <v>22</v>
      </c>
      <c r="AE36" s="3">
        <v>20</v>
      </c>
      <c r="AF36" s="3">
        <v>19</v>
      </c>
      <c r="AG36" s="3">
        <v>12</v>
      </c>
      <c r="AH36" s="3">
        <v>16</v>
      </c>
    </row>
    <row r="37" spans="1:35" s="3" customFormat="1" ht="11.25" customHeight="1" x14ac:dyDescent="0.2">
      <c r="A37" s="3" t="s">
        <v>172</v>
      </c>
      <c r="B37" s="3">
        <v>12</v>
      </c>
      <c r="C37" s="3">
        <v>150</v>
      </c>
      <c r="D37" s="3">
        <v>15</v>
      </c>
      <c r="E37" s="4" t="s">
        <v>101</v>
      </c>
      <c r="F37" s="4" t="s">
        <v>90</v>
      </c>
      <c r="G37" s="4" t="s">
        <v>74</v>
      </c>
      <c r="H37" s="4" t="s">
        <v>108</v>
      </c>
      <c r="I37" s="4"/>
      <c r="J37" s="4" t="s">
        <v>102</v>
      </c>
      <c r="K37" s="4" t="s">
        <v>101</v>
      </c>
      <c r="L37" s="4" t="s">
        <v>102</v>
      </c>
      <c r="M37" s="4" t="s">
        <v>108</v>
      </c>
      <c r="N37" s="4" t="s">
        <v>151</v>
      </c>
      <c r="O37" s="4" t="s">
        <v>245</v>
      </c>
      <c r="P37" s="4" t="s">
        <v>102</v>
      </c>
      <c r="Q37" s="4" t="s">
        <v>143</v>
      </c>
      <c r="R37" s="4" t="s">
        <v>246</v>
      </c>
      <c r="S37" s="4" t="s">
        <v>48</v>
      </c>
      <c r="T37" s="4" t="s">
        <v>151</v>
      </c>
      <c r="U37" s="4" t="s">
        <v>140</v>
      </c>
      <c r="V37" s="20"/>
      <c r="W37" s="20"/>
      <c r="X37" s="4" t="s">
        <v>106</v>
      </c>
      <c r="Y37" s="4" t="s">
        <v>106</v>
      </c>
      <c r="Z37" s="3">
        <v>13</v>
      </c>
      <c r="AA37" s="3">
        <v>15</v>
      </c>
      <c r="AB37" s="3">
        <v>18</v>
      </c>
      <c r="AC37" s="3">
        <v>18</v>
      </c>
      <c r="AD37" s="3">
        <v>20</v>
      </c>
      <c r="AE37" s="3">
        <v>18</v>
      </c>
      <c r="AF37" s="3">
        <v>16</v>
      </c>
      <c r="AG37" s="3">
        <v>13</v>
      </c>
      <c r="AH37" s="3">
        <v>19</v>
      </c>
    </row>
    <row r="38" spans="1:35" s="3" customFormat="1" ht="11.25" customHeight="1" x14ac:dyDescent="0.2">
      <c r="A38" s="3" t="s">
        <v>283</v>
      </c>
      <c r="B38" s="3">
        <v>12</v>
      </c>
      <c r="C38" s="3">
        <v>135</v>
      </c>
      <c r="D38" s="3">
        <v>12</v>
      </c>
      <c r="E38" s="4" t="s">
        <v>106</v>
      </c>
      <c r="F38" s="4" t="s">
        <v>48</v>
      </c>
      <c r="G38" s="4" t="s">
        <v>48</v>
      </c>
      <c r="H38" s="4" t="s">
        <v>371</v>
      </c>
      <c r="I38" s="4"/>
      <c r="J38" s="4" t="s">
        <v>108</v>
      </c>
      <c r="K38" s="4" t="s">
        <v>74</v>
      </c>
      <c r="L38" s="4" t="s">
        <v>372</v>
      </c>
      <c r="M38" s="4" t="s">
        <v>143</v>
      </c>
      <c r="N38" s="4" t="s">
        <v>94</v>
      </c>
      <c r="O38" s="4" t="s">
        <v>373</v>
      </c>
      <c r="P38" s="4" t="s">
        <v>48</v>
      </c>
      <c r="Q38" s="4" t="s">
        <v>34</v>
      </c>
      <c r="R38" s="4" t="s">
        <v>374</v>
      </c>
      <c r="S38" s="4" t="s">
        <v>106</v>
      </c>
      <c r="T38" s="4" t="s">
        <v>101</v>
      </c>
      <c r="U38" s="4" t="s">
        <v>372</v>
      </c>
      <c r="V38" s="20"/>
      <c r="W38" s="20"/>
      <c r="X38" s="4" t="s">
        <v>102</v>
      </c>
      <c r="Y38" s="4" t="s">
        <v>102</v>
      </c>
      <c r="Z38" s="3">
        <v>15</v>
      </c>
      <c r="AA38" s="3">
        <v>15</v>
      </c>
      <c r="AB38" s="3">
        <v>17</v>
      </c>
      <c r="AC38" s="3">
        <v>20</v>
      </c>
      <c r="AD38" s="3">
        <v>16</v>
      </c>
      <c r="AE38" s="3">
        <v>15</v>
      </c>
      <c r="AF38" s="3">
        <v>14</v>
      </c>
      <c r="AG38" s="3">
        <v>13</v>
      </c>
      <c r="AH38" s="3">
        <v>10</v>
      </c>
    </row>
    <row r="39" spans="1:35" s="3" customFormat="1" ht="11.25" customHeight="1" x14ac:dyDescent="0.2">
      <c r="A39" s="3" t="s">
        <v>375</v>
      </c>
      <c r="B39" s="3">
        <v>12</v>
      </c>
      <c r="C39" s="3">
        <v>130</v>
      </c>
      <c r="D39" s="3">
        <v>14</v>
      </c>
      <c r="E39" s="4" t="s">
        <v>48</v>
      </c>
      <c r="F39" s="4" t="s">
        <v>108</v>
      </c>
      <c r="G39" s="4" t="s">
        <v>106</v>
      </c>
      <c r="H39" s="4" t="s">
        <v>140</v>
      </c>
      <c r="I39" s="4"/>
      <c r="J39" s="4" t="s">
        <v>143</v>
      </c>
      <c r="K39" s="4" t="s">
        <v>94</v>
      </c>
      <c r="L39" s="4" t="s">
        <v>376</v>
      </c>
      <c r="M39" s="4" t="s">
        <v>74</v>
      </c>
      <c r="N39" s="4" t="s">
        <v>34</v>
      </c>
      <c r="O39" s="4" t="s">
        <v>371</v>
      </c>
      <c r="P39" s="4" t="s">
        <v>106</v>
      </c>
      <c r="Q39" s="4" t="s">
        <v>90</v>
      </c>
      <c r="R39" s="4" t="s">
        <v>21</v>
      </c>
      <c r="S39" s="4" t="s">
        <v>377</v>
      </c>
      <c r="T39" s="4" t="s">
        <v>74</v>
      </c>
      <c r="U39" s="4" t="s">
        <v>245</v>
      </c>
      <c r="V39" s="20"/>
      <c r="W39" s="20"/>
      <c r="X39" s="4" t="s">
        <v>48</v>
      </c>
      <c r="Y39" s="4" t="s">
        <v>94</v>
      </c>
      <c r="Z39" s="3">
        <v>12</v>
      </c>
      <c r="AA39" s="3">
        <v>13</v>
      </c>
      <c r="AB39" s="3">
        <v>19</v>
      </c>
      <c r="AC39" s="3">
        <v>16</v>
      </c>
      <c r="AD39" s="3">
        <v>15</v>
      </c>
      <c r="AE39" s="3">
        <v>14</v>
      </c>
      <c r="AF39" s="3">
        <v>14</v>
      </c>
      <c r="AG39" s="3">
        <v>14</v>
      </c>
      <c r="AH39" s="3">
        <v>10</v>
      </c>
      <c r="AI39" s="3">
        <v>3</v>
      </c>
    </row>
    <row r="40" spans="1:35" s="3" customFormat="1" ht="11.25" customHeight="1" x14ac:dyDescent="0.2">
      <c r="A40" s="3" t="s">
        <v>379</v>
      </c>
      <c r="B40" s="3">
        <v>12</v>
      </c>
      <c r="C40" s="3">
        <v>122</v>
      </c>
      <c r="D40" s="3">
        <v>13</v>
      </c>
      <c r="E40" s="4" t="s">
        <v>94</v>
      </c>
      <c r="F40" s="4" t="s">
        <v>377</v>
      </c>
      <c r="G40" s="4" t="s">
        <v>143</v>
      </c>
      <c r="H40" s="4" t="s">
        <v>108</v>
      </c>
      <c r="I40" s="4" t="s">
        <v>383</v>
      </c>
      <c r="J40" s="4" t="s">
        <v>140</v>
      </c>
      <c r="K40" s="4" t="s">
        <v>101</v>
      </c>
      <c r="L40" s="4" t="s">
        <v>21</v>
      </c>
      <c r="M40" s="4" t="s">
        <v>94</v>
      </c>
      <c r="N40" s="4" t="s">
        <v>108</v>
      </c>
      <c r="O40" s="4" t="s">
        <v>21</v>
      </c>
      <c r="P40" s="4" t="s">
        <v>377</v>
      </c>
      <c r="Q40" s="4" t="s">
        <v>48</v>
      </c>
      <c r="R40" s="4" t="s">
        <v>21</v>
      </c>
      <c r="S40" s="4" t="s">
        <v>48</v>
      </c>
      <c r="T40" s="4" t="s">
        <v>48</v>
      </c>
      <c r="U40" s="4" t="s">
        <v>21</v>
      </c>
      <c r="V40" s="20"/>
      <c r="W40" s="20"/>
      <c r="X40" s="4" t="s">
        <v>48</v>
      </c>
      <c r="Y40" s="4" t="s">
        <v>48</v>
      </c>
      <c r="Z40" s="3">
        <v>13</v>
      </c>
      <c r="AA40" s="3">
        <v>17</v>
      </c>
      <c r="AB40" s="3">
        <v>15</v>
      </c>
      <c r="AC40" s="3">
        <v>15</v>
      </c>
      <c r="AD40" s="3">
        <v>13</v>
      </c>
      <c r="AE40" s="3">
        <v>13</v>
      </c>
      <c r="AF40" s="3">
        <v>14</v>
      </c>
      <c r="AG40" s="3">
        <v>11</v>
      </c>
      <c r="AH40" s="3">
        <v>9</v>
      </c>
      <c r="AI40" s="3">
        <v>2</v>
      </c>
    </row>
    <row r="41" spans="1:35" s="3" customFormat="1" ht="11.25" customHeight="1" x14ac:dyDescent="0.2">
      <c r="A41" s="3" t="s">
        <v>389</v>
      </c>
      <c r="B41" s="3">
        <v>12</v>
      </c>
      <c r="D41" s="3">
        <v>13</v>
      </c>
      <c r="E41" s="4" t="s">
        <v>143</v>
      </c>
      <c r="F41" s="4" t="s">
        <v>90</v>
      </c>
      <c r="G41" s="4" t="s">
        <v>48</v>
      </c>
      <c r="H41" s="4" t="s">
        <v>151</v>
      </c>
      <c r="I41" s="4" t="s">
        <v>21</v>
      </c>
      <c r="J41" s="4" t="s">
        <v>106</v>
      </c>
      <c r="K41" s="4" t="s">
        <v>106</v>
      </c>
      <c r="L41" s="4" t="s">
        <v>21</v>
      </c>
      <c r="M41" s="4" t="s">
        <v>48</v>
      </c>
      <c r="N41" s="4" t="s">
        <v>377</v>
      </c>
      <c r="O41" s="4" t="s">
        <v>21</v>
      </c>
      <c r="P41" s="4" t="s">
        <v>48</v>
      </c>
      <c r="Q41" s="4" t="s">
        <v>90</v>
      </c>
      <c r="R41" s="4" t="s">
        <v>21</v>
      </c>
      <c r="S41" s="4" t="s">
        <v>377</v>
      </c>
      <c r="T41" s="4" t="s">
        <v>377</v>
      </c>
      <c r="U41" s="4" t="s">
        <v>21</v>
      </c>
      <c r="V41" s="20"/>
      <c r="W41" s="20"/>
      <c r="X41" s="4" t="s">
        <v>48</v>
      </c>
      <c r="Y41" s="4" t="s">
        <v>377</v>
      </c>
      <c r="Z41" s="3">
        <v>16</v>
      </c>
      <c r="AA41" s="3">
        <v>16</v>
      </c>
      <c r="AB41" s="3">
        <v>14</v>
      </c>
      <c r="AC41" s="3">
        <v>13</v>
      </c>
      <c r="AD41" s="3">
        <v>16</v>
      </c>
      <c r="AE41" s="3">
        <v>16</v>
      </c>
      <c r="AF41" s="3" t="s">
        <v>393</v>
      </c>
      <c r="AI41" s="3">
        <v>1</v>
      </c>
    </row>
  </sheetData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>
    <oddHeader>&amp;LCricket Competition Premiers of the NSW Central Coast&amp;R&amp;A</oddHeader>
    <oddFooter>&amp;L&amp;F&amp;CPrepared by John Moriarty &amp;D&amp;RPage &amp;P</oddFooter>
  </headerFooter>
  <colBreaks count="1" manualBreakCount="1">
    <brk id="1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9"/>
  <sheetViews>
    <sheetView workbookViewId="0">
      <selection activeCell="A2" sqref="A2"/>
    </sheetView>
  </sheetViews>
  <sheetFormatPr defaultRowHeight="12.75" x14ac:dyDescent="0.2"/>
  <cols>
    <col min="2" max="4" width="3.7109375" customWidth="1"/>
    <col min="5" max="8" width="15.7109375" style="1" customWidth="1"/>
    <col min="9" max="12" width="16.7109375" style="1" customWidth="1"/>
  </cols>
  <sheetData>
    <row r="1" spans="1:12" x14ac:dyDescent="0.2">
      <c r="B1" t="s">
        <v>0</v>
      </c>
      <c r="E1" s="1" t="s">
        <v>169</v>
      </c>
      <c r="F1" s="1" t="s">
        <v>365</v>
      </c>
      <c r="G1" s="1" t="s">
        <v>366</v>
      </c>
      <c r="H1" s="1" t="s">
        <v>367</v>
      </c>
    </row>
    <row r="2" spans="1:12" x14ac:dyDescent="0.2">
      <c r="C2" t="s">
        <v>4</v>
      </c>
      <c r="E2" s="1" t="s">
        <v>5</v>
      </c>
      <c r="F2" s="1" t="s">
        <v>5</v>
      </c>
      <c r="G2" s="1" t="s">
        <v>5</v>
      </c>
      <c r="H2" s="1" t="s">
        <v>5</v>
      </c>
    </row>
    <row r="3" spans="1:12" x14ac:dyDescent="0.2">
      <c r="D3" t="s">
        <v>7</v>
      </c>
    </row>
    <row r="5" spans="1:12" s="3" customFormat="1" ht="19.5" x14ac:dyDescent="0.25">
      <c r="B5" s="2" t="s">
        <v>368</v>
      </c>
      <c r="E5" s="4"/>
      <c r="F5" s="4"/>
      <c r="G5" s="4"/>
      <c r="H5" s="4"/>
      <c r="I5" s="4"/>
      <c r="J5" s="4"/>
      <c r="K5" s="4"/>
      <c r="L5" s="4"/>
    </row>
    <row r="6" spans="1:12" s="3" customFormat="1" ht="11.25" x14ac:dyDescent="0.2">
      <c r="A6" s="3" t="s">
        <v>99</v>
      </c>
      <c r="E6" s="4"/>
      <c r="F6" s="4"/>
      <c r="G6" s="4"/>
      <c r="H6" s="4"/>
      <c r="I6" s="4"/>
      <c r="J6" s="4"/>
      <c r="K6" s="4"/>
      <c r="L6" s="4"/>
    </row>
    <row r="7" spans="1:12" s="3" customFormat="1" ht="11.25" x14ac:dyDescent="0.2">
      <c r="A7" s="3" t="s">
        <v>100</v>
      </c>
      <c r="E7" s="4"/>
      <c r="F7" s="4"/>
      <c r="G7" s="4"/>
      <c r="H7" s="4"/>
      <c r="I7" s="4"/>
      <c r="J7" s="4"/>
      <c r="K7" s="4"/>
      <c r="L7" s="4"/>
    </row>
    <row r="8" spans="1:12" s="3" customFormat="1" ht="11.25" x14ac:dyDescent="0.2">
      <c r="A8" s="3" t="s">
        <v>54</v>
      </c>
      <c r="E8" s="4"/>
      <c r="F8" s="4"/>
      <c r="G8" s="4"/>
      <c r="H8" s="4"/>
      <c r="I8" s="4"/>
      <c r="J8" s="4"/>
      <c r="K8" s="4"/>
      <c r="L8" s="4"/>
    </row>
    <row r="9" spans="1:12" s="3" customFormat="1" ht="11.25" x14ac:dyDescent="0.2">
      <c r="A9" s="3" t="s">
        <v>55</v>
      </c>
      <c r="E9" s="4"/>
      <c r="F9" s="4"/>
      <c r="G9" s="4"/>
      <c r="H9" s="4"/>
      <c r="I9" s="4"/>
      <c r="J9" s="4"/>
      <c r="K9" s="4"/>
      <c r="L9" s="4"/>
    </row>
    <row r="10" spans="1:12" s="3" customFormat="1" ht="11.25" x14ac:dyDescent="0.2">
      <c r="A10" s="3" t="s">
        <v>56</v>
      </c>
      <c r="E10" s="4"/>
      <c r="F10" s="4"/>
      <c r="G10" s="4"/>
      <c r="H10" s="4"/>
      <c r="I10" s="4"/>
      <c r="J10" s="4"/>
      <c r="K10" s="4"/>
      <c r="L10" s="4"/>
    </row>
    <row r="11" spans="1:12" s="3" customFormat="1" ht="11.25" x14ac:dyDescent="0.2">
      <c r="A11" s="3" t="s">
        <v>57</v>
      </c>
      <c r="E11" s="4"/>
      <c r="F11" s="4"/>
      <c r="G11" s="4"/>
      <c r="H11" s="4"/>
      <c r="I11" s="4"/>
      <c r="J11" s="4"/>
      <c r="K11" s="4"/>
      <c r="L11" s="4"/>
    </row>
    <row r="12" spans="1:12" s="3" customFormat="1" ht="11.25" x14ac:dyDescent="0.2">
      <c r="A12" s="3" t="s">
        <v>59</v>
      </c>
      <c r="E12" s="4"/>
      <c r="F12" s="4"/>
      <c r="G12" s="4"/>
      <c r="H12" s="4"/>
      <c r="I12" s="4"/>
      <c r="J12" s="4"/>
      <c r="K12" s="4"/>
      <c r="L12" s="4"/>
    </row>
    <row r="13" spans="1:12" s="3" customFormat="1" ht="11.25" x14ac:dyDescent="0.2">
      <c r="A13" s="3" t="s">
        <v>61</v>
      </c>
      <c r="E13" s="4"/>
      <c r="F13" s="4"/>
      <c r="G13" s="4"/>
      <c r="H13" s="4"/>
      <c r="I13" s="4"/>
      <c r="J13" s="4"/>
      <c r="K13" s="4"/>
      <c r="L13" s="4"/>
    </row>
    <row r="14" spans="1:12" s="3" customFormat="1" ht="11.25" x14ac:dyDescent="0.2">
      <c r="A14" s="3" t="s">
        <v>63</v>
      </c>
      <c r="E14" s="4"/>
      <c r="F14" s="4"/>
      <c r="G14" s="4"/>
      <c r="H14" s="4"/>
      <c r="I14" s="4"/>
      <c r="J14" s="4"/>
      <c r="K14" s="4"/>
      <c r="L14" s="4"/>
    </row>
    <row r="15" spans="1:12" s="3" customFormat="1" ht="11.25" x14ac:dyDescent="0.2">
      <c r="A15" s="3" t="s">
        <v>64</v>
      </c>
      <c r="E15" s="4"/>
      <c r="F15" s="4"/>
      <c r="G15" s="4"/>
      <c r="H15" s="4"/>
      <c r="I15" s="4"/>
      <c r="J15" s="4"/>
      <c r="K15" s="4"/>
      <c r="L15" s="4"/>
    </row>
    <row r="16" spans="1:12" s="3" customFormat="1" ht="11.25" x14ac:dyDescent="0.2">
      <c r="A16" s="3" t="s">
        <v>65</v>
      </c>
      <c r="E16" s="4"/>
      <c r="F16" s="4"/>
      <c r="G16" s="4"/>
      <c r="H16" s="4"/>
      <c r="I16" s="4"/>
      <c r="J16" s="4"/>
      <c r="K16" s="4"/>
      <c r="L16" s="4"/>
    </row>
    <row r="17" spans="1:12" s="3" customFormat="1" ht="11.25" x14ac:dyDescent="0.2">
      <c r="A17" s="3" t="s">
        <v>66</v>
      </c>
      <c r="E17" s="4"/>
      <c r="F17" s="4"/>
      <c r="G17" s="4"/>
      <c r="H17" s="4"/>
      <c r="I17" s="4"/>
      <c r="J17" s="4"/>
      <c r="K17" s="4"/>
      <c r="L17" s="4"/>
    </row>
    <row r="18" spans="1:12" s="3" customFormat="1" ht="11.25" x14ac:dyDescent="0.2">
      <c r="A18" s="3" t="s">
        <v>67</v>
      </c>
      <c r="E18" s="4"/>
      <c r="F18" s="4"/>
      <c r="G18" s="4"/>
      <c r="H18" s="4"/>
      <c r="I18" s="4"/>
      <c r="J18" s="4"/>
      <c r="K18" s="4"/>
      <c r="L18" s="4"/>
    </row>
    <row r="19" spans="1:12" s="3" customFormat="1" ht="11.25" x14ac:dyDescent="0.2">
      <c r="A19" s="3" t="s">
        <v>68</v>
      </c>
      <c r="E19" s="4"/>
      <c r="F19" s="4"/>
      <c r="G19" s="4"/>
      <c r="H19" s="4"/>
      <c r="I19" s="4"/>
      <c r="J19" s="4"/>
      <c r="K19" s="4"/>
      <c r="L19" s="4"/>
    </row>
    <row r="20" spans="1:12" s="3" customFormat="1" ht="11.25" x14ac:dyDescent="0.2">
      <c r="A20" s="3" t="s">
        <v>70</v>
      </c>
      <c r="E20" s="4"/>
      <c r="F20" s="4"/>
      <c r="G20" s="4"/>
      <c r="H20" s="4"/>
      <c r="I20" s="4"/>
      <c r="J20" s="4"/>
      <c r="K20" s="4"/>
      <c r="L20" s="4"/>
    </row>
    <row r="21" spans="1:12" s="3" customFormat="1" ht="11.25" x14ac:dyDescent="0.2">
      <c r="A21" s="3" t="s">
        <v>71</v>
      </c>
      <c r="E21" s="4"/>
      <c r="F21" s="4"/>
      <c r="G21" s="4"/>
      <c r="H21" s="4"/>
      <c r="I21" s="4"/>
      <c r="J21" s="4"/>
      <c r="K21" s="4"/>
      <c r="L21" s="4"/>
    </row>
    <row r="22" spans="1:12" s="3" customFormat="1" ht="11.25" x14ac:dyDescent="0.2">
      <c r="A22" s="3" t="s">
        <v>72</v>
      </c>
      <c r="E22" s="4"/>
      <c r="F22" s="4"/>
      <c r="G22" s="4"/>
      <c r="H22" s="4"/>
      <c r="I22" s="4"/>
      <c r="J22" s="4"/>
      <c r="K22" s="4"/>
      <c r="L22" s="4"/>
    </row>
    <row r="23" spans="1:12" s="3" customFormat="1" ht="11.25" x14ac:dyDescent="0.2">
      <c r="A23" s="3" t="s">
        <v>73</v>
      </c>
      <c r="E23" s="4"/>
      <c r="F23" s="4"/>
      <c r="G23" s="4"/>
      <c r="H23" s="4"/>
      <c r="I23" s="4"/>
      <c r="J23" s="4"/>
      <c r="K23" s="4"/>
      <c r="L23" s="4"/>
    </row>
    <row r="24" spans="1:12" s="3" customFormat="1" ht="11.25" x14ac:dyDescent="0.2">
      <c r="A24" s="3" t="s">
        <v>75</v>
      </c>
      <c r="E24" s="4"/>
      <c r="F24" s="4"/>
      <c r="G24" s="4"/>
      <c r="H24" s="4"/>
      <c r="I24" s="4"/>
      <c r="J24" s="4"/>
      <c r="K24" s="4"/>
      <c r="L24" s="4"/>
    </row>
    <row r="25" spans="1:12" s="3" customFormat="1" ht="11.25" x14ac:dyDescent="0.2">
      <c r="A25" s="3" t="s">
        <v>76</v>
      </c>
      <c r="E25" s="4"/>
      <c r="F25" s="4"/>
      <c r="G25" s="4"/>
      <c r="H25" s="4"/>
      <c r="I25" s="4"/>
      <c r="J25" s="4"/>
      <c r="K25" s="4"/>
      <c r="L25" s="4"/>
    </row>
    <row r="26" spans="1:12" s="3" customFormat="1" ht="11.25" x14ac:dyDescent="0.2">
      <c r="A26" s="3" t="s">
        <v>77</v>
      </c>
      <c r="E26" s="4"/>
      <c r="F26" s="4"/>
      <c r="G26" s="4"/>
      <c r="H26" s="4"/>
      <c r="I26" s="4"/>
      <c r="J26" s="4"/>
      <c r="K26" s="4"/>
      <c r="L26" s="4"/>
    </row>
    <row r="27" spans="1:12" s="3" customFormat="1" ht="11.25" x14ac:dyDescent="0.2">
      <c r="A27" s="3" t="s">
        <v>78</v>
      </c>
      <c r="E27" s="4"/>
      <c r="F27" s="4"/>
      <c r="G27" s="4"/>
      <c r="H27" s="4"/>
      <c r="I27" s="4"/>
      <c r="J27" s="4"/>
      <c r="K27" s="4"/>
      <c r="L27" s="4"/>
    </row>
    <row r="28" spans="1:12" s="3" customFormat="1" ht="11.25" x14ac:dyDescent="0.2">
      <c r="A28" s="3" t="s">
        <v>107</v>
      </c>
      <c r="E28" s="4"/>
      <c r="F28" s="4"/>
      <c r="G28" s="4"/>
      <c r="H28" s="4"/>
      <c r="I28" s="4"/>
      <c r="J28" s="4"/>
      <c r="K28" s="4"/>
      <c r="L28" s="4"/>
    </row>
    <row r="29" spans="1:12" s="3" customFormat="1" ht="11.25" x14ac:dyDescent="0.2">
      <c r="A29" s="3" t="s">
        <v>109</v>
      </c>
      <c r="E29" s="4" t="s">
        <v>143</v>
      </c>
      <c r="F29" s="4" t="s">
        <v>90</v>
      </c>
      <c r="G29" s="4" t="s">
        <v>143</v>
      </c>
      <c r="H29" s="93" t="s">
        <v>21</v>
      </c>
      <c r="I29" s="4"/>
      <c r="J29" s="4"/>
      <c r="K29" s="4"/>
      <c r="L29" s="4"/>
    </row>
  </sheetData>
  <pageMargins left="0.75" right="0.75" top="1" bottom="1" header="0.5" footer="0.5"/>
  <pageSetup paperSize="9" orientation="portrait" r:id="rId1"/>
  <headerFooter alignWithMargins="0">
    <oddHeader>&amp;LCricket Competition Premiers of the NSW Central Coast&amp;R&amp;A</oddHeader>
    <oddFooter>&amp;L&amp;F&amp;CPrepared by John Moriarty 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1899-1970</vt:lpstr>
      <vt:lpstr>GWDCA-CCCA</vt:lpstr>
      <vt:lpstr>GWDCA Tallies</vt:lpstr>
      <vt:lpstr>pre 1971 Tallies</vt:lpstr>
      <vt:lpstr>Tallies</vt:lpstr>
      <vt:lpstr>Sources</vt:lpstr>
      <vt:lpstr>Notes</vt:lpstr>
      <vt:lpstr>Juniors 1971-2003</vt:lpstr>
      <vt:lpstr>GDJCA</vt:lpstr>
      <vt:lpstr>Juniors Tallies</vt:lpstr>
      <vt:lpstr>Juniors 1973-82</vt:lpstr>
      <vt:lpstr>Club_Champion</vt:lpstr>
      <vt:lpstr>Eighth_Grade</vt:lpstr>
      <vt:lpstr>Fifth_Grade</vt:lpstr>
      <vt:lpstr>First_Grade</vt:lpstr>
      <vt:lpstr>Fourth_Grade</vt:lpstr>
      <vt:lpstr>Junior_Club_Champion</vt:lpstr>
      <vt:lpstr>ODLO</vt:lpstr>
      <vt:lpstr>'1899-1970'!Print_Titles</vt:lpstr>
      <vt:lpstr>GDJCA!Print_Titles</vt:lpstr>
      <vt:lpstr>'GWDCA-CCCA'!Print_Titles</vt:lpstr>
      <vt:lpstr>'Juniors 1971-2003'!Print_Titles</vt:lpstr>
      <vt:lpstr>Second_Grade</vt:lpstr>
      <vt:lpstr>Seventh_Grade</vt:lpstr>
      <vt:lpstr>Sixth_Grade</vt:lpstr>
      <vt:lpstr>Third_Grade</vt:lpstr>
      <vt:lpstr>Under_16A</vt:lpstr>
    </vt:vector>
  </TitlesOfParts>
  <Company>Lend Lease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Moriarty</dc:creator>
  <cp:lastModifiedBy>Brendan Ward</cp:lastModifiedBy>
  <cp:lastPrinted>2006-03-27T07:43:36Z</cp:lastPrinted>
  <dcterms:created xsi:type="dcterms:W3CDTF">1999-03-30T11:40:42Z</dcterms:created>
  <dcterms:modified xsi:type="dcterms:W3CDTF">2023-06-13T01:52:08Z</dcterms:modified>
</cp:coreProperties>
</file>